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6"/>
  </bookViews>
  <sheets>
    <sheet name="ESEMPIO di TRATTATIVA" sheetId="1" r:id="rId1"/>
    <sheet name="trattativa x il PAC" sheetId="2" r:id="rId2"/>
    <sheet name="PREMESSA" sheetId="3" r:id="rId3"/>
    <sheet name="aliquota 23" sheetId="4" r:id="rId4"/>
    <sheet name="aliquota 27" sheetId="5" r:id="rId5"/>
    <sheet name="aliquota 38" sheetId="6" r:id="rId6"/>
    <sheet name="aliquota 41" sheetId="7" r:id="rId7"/>
    <sheet name="aliquota 43" sheetId="8" r:id="rId8"/>
    <sheet name="formula di calcolo" sheetId="9" r:id="rId9"/>
  </sheets>
  <definedNames>
    <definedName name="_xlnm.Print_Area" localSheetId="3">'aliquota 23'!$A$1:$E$53</definedName>
    <definedName name="_xlnm.Print_Area" localSheetId="4">'aliquota 27'!$A$1:$E$53</definedName>
    <definedName name="_xlnm.Print_Area" localSheetId="5">'aliquota 38'!$A$1:$E$53</definedName>
    <definedName name="_xlnm.Print_Area" localSheetId="6">'aliquota 41'!$A$1:$E$53</definedName>
    <definedName name="_xlnm.Print_Area" localSheetId="7">'aliquota 43'!$A$1:$E$53</definedName>
  </definedNames>
  <calcPr fullCalcOnLoad="1"/>
</workbook>
</file>

<file path=xl/sharedStrings.xml><?xml version="1.0" encoding="utf-8"?>
<sst xmlns="http://schemas.openxmlformats.org/spreadsheetml/2006/main" count="304" uniqueCount="111">
  <si>
    <t>ESEMPIO   DI   TRATTATIVA</t>
  </si>
  <si>
    <t>Promotore :</t>
  </si>
  <si>
    <t>con i tassi di oggi  sotto   l' 1%  per poter avere  2.000 €.   di  interessi  in  un  anno,</t>
  </si>
  <si>
    <t>con investimenti a basso rischio  come .....titoli di stato......PCT..........obbligazioni.......</t>
  </si>
  <si>
    <t>bisogna  avere  un  capitale  tra  200.000  e  300.000  euro................concorda???</t>
  </si>
  <si>
    <r>
      <t xml:space="preserve">oggi,  quale   sarebbe per   lei   </t>
    </r>
    <r>
      <rPr>
        <u val="single"/>
        <sz val="12"/>
        <rFont val="Arial"/>
        <family val="2"/>
      </rPr>
      <t>il  più  bel  tasso di  interesse</t>
    </r>
    <r>
      <rPr>
        <sz val="12"/>
        <rFont val="Arial"/>
        <family val="2"/>
      </rPr>
      <t xml:space="preserve">    </t>
    </r>
    <r>
      <rPr>
        <b/>
        <sz val="12"/>
        <rFont val="Arial"/>
        <family val="2"/>
      </rPr>
      <t>netto</t>
    </r>
    <r>
      <rPr>
        <sz val="12"/>
        <rFont val="Arial"/>
        <family val="2"/>
      </rPr>
      <t xml:space="preserve">,   </t>
    </r>
    <r>
      <rPr>
        <b/>
        <sz val="12"/>
        <rFont val="Arial"/>
        <family val="2"/>
      </rPr>
      <t>certo</t>
    </r>
    <r>
      <rPr>
        <sz val="12"/>
        <rFont val="Arial"/>
        <family val="2"/>
      </rPr>
      <t>,  e</t>
    </r>
  </si>
  <si>
    <r>
      <t xml:space="preserve">a rischio zero  </t>
    </r>
    <r>
      <rPr>
        <sz val="12"/>
        <rFont val="Arial"/>
        <family val="2"/>
      </rPr>
      <t>che  vorrebbe  avere  da  un  investimento  ???</t>
    </r>
  </si>
  <si>
    <t>Cliente :</t>
  </si>
  <si>
    <t>mi  piacerebbe  avere  il    2%.............3%............4%...............</t>
  </si>
  <si>
    <t>quindi lei  oggi,  per  avere  quel  tasso che  mi  ha  detto, che  capitale  metterebbe</t>
  </si>
  <si>
    <t>a  disposizione ???</t>
  </si>
  <si>
    <t>circa  €...........................................</t>
  </si>
  <si>
    <t>5.000 €. all'anno  per  i  prossimi  5  anni  li metterebbe  a  disposizione  per  ottenere</t>
  </si>
  <si>
    <t>quel  tasso  di  interesse  che  piacerebbe a  Lei ???</t>
  </si>
  <si>
    <t>per  avere  quel  tasso   potrei !!!</t>
  </si>
  <si>
    <t>solo  per  capire  meglio  se  l'operazione  può  fare  al  caso  suo........mi  può  dire</t>
  </si>
  <si>
    <t>quanto  dichiara  come  redditi  durante  l'anno???</t>
  </si>
  <si>
    <t>circa  35.000  euro  all'anno.............più  o  meno.................</t>
  </si>
  <si>
    <t>con  quei  redditi......se  invece di darle  il tasso  del  4% netto che piace  a   Lei  le</t>
  </si>
  <si>
    <r>
      <t xml:space="preserve">potessi dare circa  il </t>
    </r>
    <r>
      <rPr>
        <b/>
        <sz val="12"/>
        <rFont val="Arial"/>
        <family val="2"/>
      </rPr>
      <t>7% all'anno</t>
    </r>
    <r>
      <rPr>
        <sz val="12"/>
        <rFont val="Arial"/>
        <family val="2"/>
      </rPr>
      <t xml:space="preserve">  per  5  anni  </t>
    </r>
    <r>
      <rPr>
        <b/>
        <sz val="12"/>
        <rFont val="Arial"/>
        <family val="2"/>
      </rPr>
      <t>tasso netto, certo  e  a rischio zero</t>
    </r>
  </si>
  <si>
    <t>le  piace  di  più ???  e  mi  paga  il  caffè ???</t>
  </si>
  <si>
    <t>certo  che  mi piacerebbe  di  più..............ma  lei  può  darmi  un  tasso  così  alti ???</t>
  </si>
  <si>
    <t>certo  che  riesco  a darglielo............anzi  glielo  faccio  dare  direttamente  dal  fisco</t>
  </si>
  <si>
    <t>perchè  le  farò  risparmiare  le  tasse.....quindi più certi  di così....sono tasse che non</t>
  </si>
  <si>
    <t>pagherà...........le  piace  ancor  di  più ???......quanti  caffè  mi  offre  ???</t>
  </si>
  <si>
    <r>
      <t xml:space="preserve">stampa   schemino  e  spiegazione  degli  importi.      </t>
    </r>
    <r>
      <rPr>
        <b/>
        <sz val="10"/>
        <rFont val="Arial"/>
        <family val="2"/>
      </rPr>
      <t>(ipotesi di rendimento zero)</t>
    </r>
  </si>
  <si>
    <t>(evidenziare al cliente che in 5 anni  il suo  guagagno sarà di €. 5.750...........................</t>
  </si>
  <si>
    <t>e se non farà questa  operazione,.... i  5.750 €. li  avrà  comunque  pagati  in tasse......</t>
  </si>
  <si>
    <t>mentre  avrebbe  potuto comodamente  evitarle............)</t>
  </si>
  <si>
    <t>TRATTATIVA   PAC</t>
  </si>
  <si>
    <t xml:space="preserve">scusa........ma  in  questo  schema  cosa  vuol  dire  questa  parte  che  riguarda  il </t>
  </si>
  <si>
    <r>
      <t>P</t>
    </r>
    <r>
      <rPr>
        <sz val="12"/>
        <rFont val="Arial"/>
        <family val="2"/>
      </rPr>
      <t xml:space="preserve">iano  di  </t>
    </r>
    <r>
      <rPr>
        <b/>
        <sz val="12"/>
        <rFont val="Arial"/>
        <family val="2"/>
      </rPr>
      <t>A</t>
    </r>
    <r>
      <rPr>
        <sz val="12"/>
        <rFont val="Arial"/>
        <family val="2"/>
      </rPr>
      <t xml:space="preserve">ccumulazione  di  </t>
    </r>
    <r>
      <rPr>
        <b/>
        <sz val="12"/>
        <rFont val="Arial"/>
        <family val="2"/>
      </rPr>
      <t>C</t>
    </r>
    <r>
      <rPr>
        <sz val="12"/>
        <rFont val="Arial"/>
        <family val="2"/>
      </rPr>
      <t>apitale  ???</t>
    </r>
  </si>
  <si>
    <r>
      <t xml:space="preserve">quella  è  una  parte  per  </t>
    </r>
    <r>
      <rPr>
        <b/>
        <u val="single"/>
        <sz val="12"/>
        <rFont val="Arial"/>
        <family val="2"/>
      </rPr>
      <t>veri  intenditori</t>
    </r>
    <r>
      <rPr>
        <sz val="12"/>
        <rFont val="Arial"/>
        <family val="2"/>
      </rPr>
      <t>.................................</t>
    </r>
  </si>
  <si>
    <t>serve  a  migliorare ancora  il  rendimento  dell'intera  operazione.................</t>
  </si>
  <si>
    <t>vuoi  sapere  come  funziona  ???</t>
  </si>
  <si>
    <t>se  c'è  mezzo  di  guadagnare  di  più.........spiegami  come  funziona..................</t>
  </si>
  <si>
    <t>prima  finiamo di compilare  i  modelli  per  la  prima  parte  che  abbiamo  già</t>
  </si>
  <si>
    <t>visto..................poi  guardiamo   la  seconda  parte.</t>
  </si>
  <si>
    <t>inserire  ipotesi  di  rendimento  nello  schema  pac  e  stampare</t>
  </si>
  <si>
    <t>PREMESSA</t>
  </si>
  <si>
    <t>Si ha diritto di riscattare il  100%  del montante del Fondo Pensione  quando :</t>
  </si>
  <si>
    <t>*  si è raggiunta l'età pensionabile con almeno 5 anni di partecipazione al Fondo Pensione</t>
  </si>
  <si>
    <t>*  la rendita che scaturisce dal 70% del montante finale è inferiore al 50%</t>
  </si>
  <si>
    <t xml:space="preserve">   dell'importo dell'assegno sociale annuo</t>
  </si>
  <si>
    <t xml:space="preserve">   - assegno sociale annuo per il 2009 €. 5.317,65</t>
  </si>
  <si>
    <t xml:space="preserve">   - importo di riferimento della rendita per il 2009  €. 2.658,00</t>
  </si>
  <si>
    <t xml:space="preserve">   - per superare una rendita annua di €. 2.658,00</t>
  </si>
  <si>
    <t xml:space="preserve">     è necessario un montante finale di almeno €. 60.000,00</t>
  </si>
  <si>
    <t>COME  OTTIMIZZARE  IL  VANTAGGIO  FISCALE  DI  UN  FONDO  PENSIONE</t>
  </si>
  <si>
    <t>colonna servizio</t>
  </si>
  <si>
    <t>TABELLA</t>
  </si>
  <si>
    <t>ESEMPIO  DI  REDDITIVITA'</t>
  </si>
  <si>
    <t>redditi  tra  0,00  e  15.000,00  euro                              aliquota  fiscale  irpef  23%</t>
  </si>
  <si>
    <t>RATA</t>
  </si>
  <si>
    <r>
      <t xml:space="preserve">Contributo  annuo in Arca Previdenza - </t>
    </r>
    <r>
      <rPr>
        <b/>
        <sz val="12"/>
        <rFont val="Arial"/>
        <family val="2"/>
      </rPr>
      <t>comparto Garanzia</t>
    </r>
  </si>
  <si>
    <t>Rendimento annuo del  comparto  stimato</t>
  </si>
  <si>
    <t>anni di partecipazione al fondo pensione  (almeno 5)</t>
  </si>
  <si>
    <t>Aliquota  fiscale  irpef</t>
  </si>
  <si>
    <t xml:space="preserve">Totale contributi versati </t>
  </si>
  <si>
    <t>A</t>
  </si>
  <si>
    <t>Interessi maturati sul totale contributi versati</t>
  </si>
  <si>
    <t>B</t>
  </si>
  <si>
    <t>Tassazione sui contributi versati  aliquota 15% fissa (A x 15%)</t>
  </si>
  <si>
    <t>C</t>
  </si>
  <si>
    <t>Montante  finale netto (A+B-C)</t>
  </si>
  <si>
    <t>D</t>
  </si>
  <si>
    <t>Risparmio  fiscale  cumulato   (A x 23%)</t>
  </si>
  <si>
    <t>E</t>
  </si>
  <si>
    <r>
      <t xml:space="preserve">Capitale finale  </t>
    </r>
    <r>
      <rPr>
        <sz val="12"/>
        <rFont val="Arial"/>
        <family val="2"/>
      </rPr>
      <t>(D + E)</t>
    </r>
  </si>
  <si>
    <t>Importo  guadagnato   in  anni:</t>
  </si>
  <si>
    <t>Rendimento  annuo composto</t>
  </si>
  <si>
    <t xml:space="preserve">                                                                      con il risparmio fiscale si alimenta il PAC</t>
  </si>
  <si>
    <r>
      <t>P</t>
    </r>
    <r>
      <rPr>
        <sz val="12"/>
        <rFont val="Arial"/>
        <family val="2"/>
      </rPr>
      <t xml:space="preserve">IANO  di  </t>
    </r>
    <r>
      <rPr>
        <b/>
        <sz val="16"/>
        <rFont val="Arial"/>
        <family val="2"/>
      </rPr>
      <t>A</t>
    </r>
    <r>
      <rPr>
        <sz val="12"/>
        <rFont val="Arial"/>
        <family val="2"/>
      </rPr>
      <t xml:space="preserve">CCUMULAZIONE  di  </t>
    </r>
    <r>
      <rPr>
        <b/>
        <sz val="16"/>
        <rFont val="Arial"/>
        <family val="2"/>
      </rPr>
      <t>C</t>
    </r>
    <r>
      <rPr>
        <sz val="12"/>
        <rFont val="Arial"/>
        <family val="2"/>
      </rPr>
      <t>APITALE</t>
    </r>
  </si>
  <si>
    <t xml:space="preserve">nel fondo comune : </t>
  </si>
  <si>
    <t>totale importo versato</t>
  </si>
  <si>
    <t>versamento mensile  (E : n° anni : 12)</t>
  </si>
  <si>
    <t>durata  anni</t>
  </si>
  <si>
    <t>ipotesi di rendimento annuo</t>
  </si>
  <si>
    <t>saldo finale  PAC</t>
  </si>
  <si>
    <t>F</t>
  </si>
  <si>
    <t>importo guadagnato col  PAC</t>
  </si>
  <si>
    <t>RENDIMENTO  COMPLESSIVO</t>
  </si>
  <si>
    <t>ALLA  FINE  DEL  PERIODO  DI  ANNI</t>
  </si>
  <si>
    <t>importo versato  (A)</t>
  </si>
  <si>
    <t>montante finale netto del fondo pensione  (D)</t>
  </si>
  <si>
    <t>saldo finale  PAC  (F)</t>
  </si>
  <si>
    <t>totale valore finale dell'investimento</t>
  </si>
  <si>
    <t>G</t>
  </si>
  <si>
    <r>
      <t xml:space="preserve">guadagno cumulato  </t>
    </r>
    <r>
      <rPr>
        <sz val="12"/>
        <rFont val="Arial"/>
        <family val="2"/>
      </rPr>
      <t>(G-A)</t>
    </r>
  </si>
  <si>
    <t>rendimento annuo composto</t>
  </si>
  <si>
    <t>redditi  tra  15.000,01  e  28.000,00  euro                     aliquota  fiscale  irpef  27%</t>
  </si>
  <si>
    <t>Risparmio  fiscale  cumulato   (A x 27%)</t>
  </si>
  <si>
    <t>redditi  tra  28.000,01  e  55.000,00  euro                     aliquota  fiscale  irpef  38%</t>
  </si>
  <si>
    <t>Risparmio  fiscale  cumulato   (A x 38%)</t>
  </si>
  <si>
    <t>redditi  tra  55.000,01  e  75.000,00  euro                     aliquota  fiscale  irpef  41%</t>
  </si>
  <si>
    <t>Risparmio  fiscale  cumulato   (A x 41%)</t>
  </si>
  <si>
    <t>redditi  oltre  i    75.000,00  euro                                   aliquota  fiscale  irpef  43%</t>
  </si>
  <si>
    <t>Risparmio  fiscale  cumulato   (A x 43%)</t>
  </si>
  <si>
    <t>questo foglio serve per verificare i calcoli delle tabelle precedenti</t>
  </si>
  <si>
    <t>MONTANTE DI UNA RENDITA ANTICIPATA</t>
  </si>
  <si>
    <t>RATA AL LORDO IMPOSTE</t>
  </si>
  <si>
    <t>TASSO PERIODALE</t>
  </si>
  <si>
    <t>PERIODI</t>
  </si>
  <si>
    <t>MONTANTE</t>
  </si>
  <si>
    <t>CAPITALE VERSATO</t>
  </si>
  <si>
    <t>TASSAZIONE (15%)</t>
  </si>
  <si>
    <t>MONTANTE NETTO</t>
  </si>
  <si>
    <t>TASSO DI UNA RENDITA ANTICIPATA</t>
  </si>
  <si>
    <t>RATA AL NETTO IMPOSTE</t>
  </si>
  <si>
    <t>MONTANTE DI RIF.</t>
  </si>
  <si>
    <t>TASSO DI RIFERIMENTO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</si>
</sst>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;[Red]&quot;-€ &quot;#,##0.00"/>
  </numFmts>
  <fonts count="46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 applyFill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1" fillId="0" borderId="0" xfId="0" applyFont="1" applyFill="1" applyAlignment="1" applyProtection="1">
      <alignment/>
      <protection hidden="1"/>
    </xf>
    <xf numFmtId="0" fontId="3" fillId="35" borderId="11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13" xfId="0" applyFont="1" applyFill="1" applyBorder="1" applyAlignment="1">
      <alignment horizontal="center"/>
    </xf>
    <xf numFmtId="0" fontId="1" fillId="0" borderId="0" xfId="0" applyFont="1" applyAlignment="1" applyProtection="1">
      <alignment/>
      <protection hidden="1"/>
    </xf>
    <xf numFmtId="0" fontId="1" fillId="35" borderId="14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35" borderId="15" xfId="0" applyFont="1" applyFill="1" applyBorder="1" applyAlignment="1">
      <alignment horizontal="center"/>
    </xf>
    <xf numFmtId="0" fontId="1" fillId="35" borderId="16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35" borderId="18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14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3" borderId="15" xfId="42" applyFont="1" applyFill="1" applyBorder="1" applyAlignment="1" applyProtection="1">
      <alignment horizontal="center"/>
      <protection locked="0"/>
    </xf>
    <xf numFmtId="0" fontId="1" fillId="34" borderId="0" xfId="42" applyFont="1" applyFill="1" applyBorder="1" applyAlignment="1" applyProtection="1">
      <alignment horizontal="center"/>
      <protection locked="0"/>
    </xf>
    <xf numFmtId="10" fontId="1" fillId="33" borderId="15" xfId="0" applyNumberFormat="1" applyFont="1" applyFill="1" applyBorder="1" applyAlignment="1" applyProtection="1">
      <alignment horizontal="center"/>
      <protection locked="0"/>
    </xf>
    <xf numFmtId="10" fontId="1" fillId="34" borderId="0" xfId="0" applyNumberFormat="1" applyFont="1" applyFill="1" applyBorder="1" applyAlignment="1" applyProtection="1">
      <alignment horizontal="center"/>
      <protection locked="0"/>
    </xf>
    <xf numFmtId="0" fontId="1" fillId="33" borderId="15" xfId="0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9" fontId="1" fillId="34" borderId="15" xfId="0" applyNumberFormat="1" applyFont="1" applyFill="1" applyBorder="1" applyAlignment="1">
      <alignment horizontal="center"/>
    </xf>
    <xf numFmtId="9" fontId="1" fillId="34" borderId="0" xfId="0" applyNumberFormat="1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5" xfId="42" applyFont="1" applyFill="1" applyBorder="1" applyAlignment="1" applyProtection="1">
      <alignment horizontal="center"/>
      <protection/>
    </xf>
    <xf numFmtId="0" fontId="1" fillId="34" borderId="0" xfId="42" applyFont="1" applyFill="1" applyBorder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 hidden="1"/>
    </xf>
    <xf numFmtId="0" fontId="1" fillId="0" borderId="0" xfId="0" applyNumberFormat="1" applyFont="1" applyAlignment="1" applyProtection="1">
      <alignment/>
      <protection hidden="1"/>
    </xf>
    <xf numFmtId="10" fontId="1" fillId="0" borderId="0" xfId="0" applyNumberFormat="1" applyFont="1" applyAlignment="1" applyProtection="1">
      <alignment/>
      <protection hidden="1"/>
    </xf>
    <xf numFmtId="0" fontId="3" fillId="34" borderId="14" xfId="0" applyFont="1" applyFill="1" applyBorder="1" applyAlignment="1">
      <alignment/>
    </xf>
    <xf numFmtId="0" fontId="3" fillId="34" borderId="15" xfId="42" applyFont="1" applyFill="1" applyBorder="1" applyAlignment="1" applyProtection="1">
      <alignment horizontal="center"/>
      <protection/>
    </xf>
    <xf numFmtId="0" fontId="3" fillId="34" borderId="14" xfId="0" applyFont="1" applyFill="1" applyBorder="1" applyAlignment="1">
      <alignment horizontal="right"/>
    </xf>
    <xf numFmtId="0" fontId="3" fillId="34" borderId="0" xfId="0" applyFont="1" applyFill="1" applyAlignment="1">
      <alignment horizontal="left"/>
    </xf>
    <xf numFmtId="0" fontId="3" fillId="34" borderId="16" xfId="0" applyFont="1" applyFill="1" applyBorder="1" applyAlignment="1">
      <alignment horizontal="right"/>
    </xf>
    <xf numFmtId="0" fontId="3" fillId="34" borderId="17" xfId="0" applyFont="1" applyFill="1" applyBorder="1" applyAlignment="1">
      <alignment/>
    </xf>
    <xf numFmtId="10" fontId="3" fillId="0" borderId="18" xfId="0" applyNumberFormat="1" applyFont="1" applyBorder="1" applyAlignment="1">
      <alignment horizontal="right"/>
    </xf>
    <xf numFmtId="0" fontId="3" fillId="34" borderId="0" xfId="0" applyFont="1" applyFill="1" applyAlignment="1">
      <alignment/>
    </xf>
    <xf numFmtId="0" fontId="9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center"/>
    </xf>
    <xf numFmtId="10" fontId="1" fillId="33" borderId="15" xfId="49" applyNumberFormat="1" applyFont="1" applyFill="1" applyBorder="1" applyAlignment="1" applyProtection="1">
      <alignment horizontal="center"/>
      <protection locked="0"/>
    </xf>
    <xf numFmtId="10" fontId="1" fillId="0" borderId="0" xfId="0" applyNumberFormat="1" applyFont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18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4" fillId="34" borderId="15" xfId="0" applyNumberFormat="1" applyFont="1" applyFill="1" applyBorder="1" applyAlignment="1">
      <alignment horizontal="center"/>
    </xf>
    <xf numFmtId="0" fontId="3" fillId="34" borderId="15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4" fontId="1" fillId="0" borderId="0" xfId="0" applyNumberFormat="1" applyFont="1" applyAlignment="1" applyProtection="1">
      <alignment/>
      <protection hidden="1"/>
    </xf>
    <xf numFmtId="10" fontId="9" fillId="34" borderId="15" xfId="49" applyNumberFormat="1" applyFont="1" applyFill="1" applyBorder="1" applyAlignment="1" applyProtection="1">
      <alignment horizontal="center"/>
      <protection/>
    </xf>
    <xf numFmtId="0" fontId="1" fillId="34" borderId="18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10" fontId="1" fillId="0" borderId="0" xfId="0" applyNumberFormat="1" applyFont="1" applyFill="1" applyAlignment="1">
      <alignment/>
    </xf>
    <xf numFmtId="0" fontId="1" fillId="36" borderId="11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1" fillId="36" borderId="12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36" borderId="16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1" fillId="36" borderId="17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1" fillId="36" borderId="15" xfId="42" applyFont="1" applyFill="1" applyBorder="1" applyAlignment="1" applyProtection="1">
      <alignment horizontal="center"/>
      <protection locked="0"/>
    </xf>
    <xf numFmtId="10" fontId="1" fillId="36" borderId="15" xfId="0" applyNumberFormat="1" applyFont="1" applyFill="1" applyBorder="1" applyAlignment="1" applyProtection="1">
      <alignment horizontal="center"/>
      <protection locked="0"/>
    </xf>
    <xf numFmtId="0" fontId="1" fillId="36" borderId="15" xfId="0" applyFont="1" applyFill="1" applyBorder="1" applyAlignment="1" applyProtection="1">
      <alignment horizontal="center"/>
      <protection locked="0"/>
    </xf>
    <xf numFmtId="0" fontId="9" fillId="36" borderId="11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10" fontId="1" fillId="36" borderId="15" xfId="49" applyNumberFormat="1" applyFont="1" applyFill="1" applyBorder="1" applyAlignment="1" applyProtection="1">
      <alignment horizontal="center"/>
      <protection locked="0"/>
    </xf>
    <xf numFmtId="0" fontId="3" fillId="36" borderId="11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9" fillId="36" borderId="17" xfId="0" applyFont="1" applyFill="1" applyBorder="1" applyAlignment="1">
      <alignment/>
    </xf>
    <xf numFmtId="0" fontId="3" fillId="36" borderId="18" xfId="0" applyFont="1" applyFill="1" applyBorder="1" applyAlignment="1">
      <alignment horizontal="center"/>
    </xf>
    <xf numFmtId="0" fontId="1" fillId="37" borderId="11" xfId="0" applyFont="1" applyFill="1" applyBorder="1" applyAlignment="1">
      <alignment/>
    </xf>
    <xf numFmtId="0" fontId="1" fillId="37" borderId="12" xfId="0" applyFont="1" applyFill="1" applyBorder="1" applyAlignment="1">
      <alignment/>
    </xf>
    <xf numFmtId="0" fontId="1" fillId="37" borderId="12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" fillId="37" borderId="16" xfId="0" applyFont="1" applyFill="1" applyBorder="1" applyAlignment="1">
      <alignment/>
    </xf>
    <xf numFmtId="0" fontId="1" fillId="37" borderId="17" xfId="0" applyFont="1" applyFill="1" applyBorder="1" applyAlignment="1">
      <alignment/>
    </xf>
    <xf numFmtId="0" fontId="1" fillId="37" borderId="17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center"/>
    </xf>
    <xf numFmtId="0" fontId="1" fillId="37" borderId="15" xfId="42" applyFont="1" applyFill="1" applyBorder="1" applyAlignment="1" applyProtection="1">
      <alignment horizontal="center"/>
      <protection locked="0"/>
    </xf>
    <xf numFmtId="10" fontId="1" fillId="37" borderId="15" xfId="0" applyNumberFormat="1" applyFont="1" applyFill="1" applyBorder="1" applyAlignment="1" applyProtection="1">
      <alignment horizontal="center"/>
      <protection locked="0"/>
    </xf>
    <xf numFmtId="0" fontId="1" fillId="37" borderId="15" xfId="0" applyFont="1" applyFill="1" applyBorder="1" applyAlignment="1" applyProtection="1">
      <alignment horizontal="center"/>
      <protection locked="0"/>
    </xf>
    <xf numFmtId="0" fontId="9" fillId="37" borderId="11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1" fillId="37" borderId="16" xfId="0" applyFont="1" applyFill="1" applyBorder="1" applyAlignment="1">
      <alignment horizontal="center"/>
    </xf>
    <xf numFmtId="10" fontId="1" fillId="37" borderId="15" xfId="49" applyNumberFormat="1" applyFont="1" applyFill="1" applyBorder="1" applyAlignment="1" applyProtection="1">
      <alignment horizontal="center"/>
      <protection locked="0"/>
    </xf>
    <xf numFmtId="0" fontId="3" fillId="37" borderId="11" xfId="0" applyFont="1" applyFill="1" applyBorder="1" applyAlignment="1">
      <alignment horizontal="center"/>
    </xf>
    <xf numFmtId="0" fontId="3" fillId="37" borderId="16" xfId="0" applyFont="1" applyFill="1" applyBorder="1" applyAlignment="1">
      <alignment horizontal="center"/>
    </xf>
    <xf numFmtId="0" fontId="9" fillId="37" borderId="17" xfId="0" applyFont="1" applyFill="1" applyBorder="1" applyAlignment="1">
      <alignment/>
    </xf>
    <xf numFmtId="0" fontId="3" fillId="37" borderId="18" xfId="0" applyFont="1" applyFill="1" applyBorder="1" applyAlignment="1">
      <alignment horizontal="center"/>
    </xf>
    <xf numFmtId="0" fontId="1" fillId="38" borderId="11" xfId="0" applyFont="1" applyFill="1" applyBorder="1" applyAlignment="1">
      <alignment/>
    </xf>
    <xf numFmtId="0" fontId="1" fillId="38" borderId="12" xfId="0" applyFont="1" applyFill="1" applyBorder="1" applyAlignment="1">
      <alignment/>
    </xf>
    <xf numFmtId="0" fontId="1" fillId="38" borderId="12" xfId="0" applyFont="1" applyFill="1" applyBorder="1" applyAlignment="1">
      <alignment horizontal="center"/>
    </xf>
    <xf numFmtId="0" fontId="1" fillId="38" borderId="13" xfId="0" applyFont="1" applyFill="1" applyBorder="1" applyAlignment="1">
      <alignment horizontal="center"/>
    </xf>
    <xf numFmtId="0" fontId="1" fillId="38" borderId="16" xfId="0" applyFont="1" applyFill="1" applyBorder="1" applyAlignment="1">
      <alignment/>
    </xf>
    <xf numFmtId="0" fontId="1" fillId="38" borderId="17" xfId="0" applyFont="1" applyFill="1" applyBorder="1" applyAlignment="1">
      <alignment/>
    </xf>
    <xf numFmtId="0" fontId="1" fillId="38" borderId="17" xfId="0" applyFont="1" applyFill="1" applyBorder="1" applyAlignment="1">
      <alignment horizontal="center"/>
    </xf>
    <xf numFmtId="0" fontId="1" fillId="38" borderId="18" xfId="0" applyFont="1" applyFill="1" applyBorder="1" applyAlignment="1">
      <alignment horizontal="center"/>
    </xf>
    <xf numFmtId="0" fontId="1" fillId="38" borderId="15" xfId="42" applyFont="1" applyFill="1" applyBorder="1" applyAlignment="1" applyProtection="1">
      <alignment horizontal="center"/>
      <protection locked="0"/>
    </xf>
    <xf numFmtId="10" fontId="1" fillId="38" borderId="15" xfId="0" applyNumberFormat="1" applyFont="1" applyFill="1" applyBorder="1" applyAlignment="1" applyProtection="1">
      <alignment horizontal="center"/>
      <protection locked="0"/>
    </xf>
    <xf numFmtId="0" fontId="1" fillId="38" borderId="15" xfId="0" applyFont="1" applyFill="1" applyBorder="1" applyAlignment="1" applyProtection="1">
      <alignment horizontal="center"/>
      <protection locked="0"/>
    </xf>
    <xf numFmtId="0" fontId="9" fillId="38" borderId="11" xfId="0" applyFont="1" applyFill="1" applyBorder="1" applyAlignment="1">
      <alignment horizontal="center"/>
    </xf>
    <xf numFmtId="0" fontId="3" fillId="38" borderId="12" xfId="0" applyFont="1" applyFill="1" applyBorder="1" applyAlignment="1">
      <alignment horizontal="center"/>
    </xf>
    <xf numFmtId="0" fontId="3" fillId="38" borderId="13" xfId="0" applyFont="1" applyFill="1" applyBorder="1" applyAlignment="1">
      <alignment horizontal="center"/>
    </xf>
    <xf numFmtId="0" fontId="1" fillId="38" borderId="16" xfId="0" applyFont="1" applyFill="1" applyBorder="1" applyAlignment="1">
      <alignment horizontal="center"/>
    </xf>
    <xf numFmtId="10" fontId="1" fillId="38" borderId="15" xfId="49" applyNumberFormat="1" applyFont="1" applyFill="1" applyBorder="1" applyAlignment="1" applyProtection="1">
      <alignment horizontal="center"/>
      <protection locked="0"/>
    </xf>
    <xf numFmtId="0" fontId="3" fillId="38" borderId="11" xfId="0" applyFont="1" applyFill="1" applyBorder="1" applyAlignment="1">
      <alignment horizontal="center"/>
    </xf>
    <xf numFmtId="0" fontId="3" fillId="38" borderId="16" xfId="0" applyFont="1" applyFill="1" applyBorder="1" applyAlignment="1">
      <alignment horizontal="center"/>
    </xf>
    <xf numFmtId="0" fontId="9" fillId="38" borderId="17" xfId="0" applyFont="1" applyFill="1" applyBorder="1" applyAlignment="1">
      <alignment/>
    </xf>
    <xf numFmtId="0" fontId="3" fillId="38" borderId="18" xfId="0" applyFont="1" applyFill="1" applyBorder="1" applyAlignment="1">
      <alignment horizontal="center"/>
    </xf>
    <xf numFmtId="0" fontId="1" fillId="39" borderId="11" xfId="0" applyFont="1" applyFill="1" applyBorder="1" applyAlignment="1">
      <alignment/>
    </xf>
    <xf numFmtId="0" fontId="1" fillId="39" borderId="12" xfId="0" applyFont="1" applyFill="1" applyBorder="1" applyAlignment="1">
      <alignment/>
    </xf>
    <xf numFmtId="0" fontId="1" fillId="39" borderId="12" xfId="0" applyFont="1" applyFill="1" applyBorder="1" applyAlignment="1">
      <alignment horizontal="center"/>
    </xf>
    <xf numFmtId="0" fontId="1" fillId="39" borderId="13" xfId="0" applyFont="1" applyFill="1" applyBorder="1" applyAlignment="1">
      <alignment horizontal="center"/>
    </xf>
    <xf numFmtId="0" fontId="1" fillId="39" borderId="16" xfId="0" applyFont="1" applyFill="1" applyBorder="1" applyAlignment="1">
      <alignment/>
    </xf>
    <xf numFmtId="0" fontId="1" fillId="39" borderId="17" xfId="0" applyFont="1" applyFill="1" applyBorder="1" applyAlignment="1">
      <alignment/>
    </xf>
    <xf numFmtId="0" fontId="1" fillId="39" borderId="17" xfId="0" applyFont="1" applyFill="1" applyBorder="1" applyAlignment="1">
      <alignment horizontal="center"/>
    </xf>
    <xf numFmtId="0" fontId="1" fillId="39" borderId="18" xfId="0" applyFont="1" applyFill="1" applyBorder="1" applyAlignment="1">
      <alignment horizontal="center"/>
    </xf>
    <xf numFmtId="0" fontId="1" fillId="39" borderId="15" xfId="42" applyFont="1" applyFill="1" applyBorder="1" applyAlignment="1" applyProtection="1">
      <alignment horizontal="center"/>
      <protection locked="0"/>
    </xf>
    <xf numFmtId="10" fontId="1" fillId="39" borderId="15" xfId="0" applyNumberFormat="1" applyFont="1" applyFill="1" applyBorder="1" applyAlignment="1" applyProtection="1">
      <alignment horizontal="center"/>
      <protection locked="0"/>
    </xf>
    <xf numFmtId="0" fontId="1" fillId="39" borderId="15" xfId="0" applyFont="1" applyFill="1" applyBorder="1" applyAlignment="1" applyProtection="1">
      <alignment horizontal="center"/>
      <protection locked="0"/>
    </xf>
    <xf numFmtId="0" fontId="9" fillId="39" borderId="11" xfId="0" applyFont="1" applyFill="1" applyBorder="1" applyAlignment="1">
      <alignment horizontal="center"/>
    </xf>
    <xf numFmtId="0" fontId="3" fillId="39" borderId="12" xfId="0" applyFont="1" applyFill="1" applyBorder="1" applyAlignment="1">
      <alignment horizontal="center"/>
    </xf>
    <xf numFmtId="0" fontId="3" fillId="39" borderId="13" xfId="0" applyFont="1" applyFill="1" applyBorder="1" applyAlignment="1">
      <alignment horizontal="center"/>
    </xf>
    <xf numFmtId="0" fontId="1" fillId="39" borderId="16" xfId="0" applyFont="1" applyFill="1" applyBorder="1" applyAlignment="1">
      <alignment horizontal="center"/>
    </xf>
    <xf numFmtId="10" fontId="1" fillId="39" borderId="15" xfId="49" applyNumberFormat="1" applyFont="1" applyFill="1" applyBorder="1" applyAlignment="1" applyProtection="1">
      <alignment horizontal="center"/>
      <protection locked="0"/>
    </xf>
    <xf numFmtId="0" fontId="3" fillId="39" borderId="11" xfId="0" applyFont="1" applyFill="1" applyBorder="1" applyAlignment="1">
      <alignment horizontal="center"/>
    </xf>
    <xf numFmtId="0" fontId="3" fillId="39" borderId="16" xfId="0" applyFont="1" applyFill="1" applyBorder="1" applyAlignment="1">
      <alignment horizontal="center"/>
    </xf>
    <xf numFmtId="0" fontId="9" fillId="39" borderId="17" xfId="0" applyFont="1" applyFill="1" applyBorder="1" applyAlignment="1">
      <alignment/>
    </xf>
    <xf numFmtId="0" fontId="3" fillId="39" borderId="1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1" fillId="34" borderId="22" xfId="0" applyFont="1" applyFill="1" applyBorder="1" applyAlignment="1" applyProtection="1">
      <alignment horizontal="center"/>
      <protection locked="0"/>
    </xf>
    <xf numFmtId="0" fontId="9" fillId="36" borderId="19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3" fillId="36" borderId="21" xfId="0" applyFont="1" applyFill="1" applyBorder="1" applyAlignment="1">
      <alignment horizontal="center"/>
    </xf>
    <xf numFmtId="0" fontId="9" fillId="37" borderId="19" xfId="0" applyFont="1" applyFill="1" applyBorder="1" applyAlignment="1">
      <alignment horizontal="center"/>
    </xf>
    <xf numFmtId="0" fontId="3" fillId="37" borderId="20" xfId="0" applyFont="1" applyFill="1" applyBorder="1" applyAlignment="1">
      <alignment horizontal="center"/>
    </xf>
    <xf numFmtId="0" fontId="3" fillId="37" borderId="21" xfId="0" applyFont="1" applyFill="1" applyBorder="1" applyAlignment="1">
      <alignment horizontal="center"/>
    </xf>
    <xf numFmtId="0" fontId="9" fillId="38" borderId="19" xfId="0" applyFont="1" applyFill="1" applyBorder="1" applyAlignment="1">
      <alignment horizontal="center"/>
    </xf>
    <xf numFmtId="0" fontId="3" fillId="38" borderId="20" xfId="0" applyFont="1" applyFill="1" applyBorder="1" applyAlignment="1">
      <alignment horizontal="center"/>
    </xf>
    <xf numFmtId="0" fontId="3" fillId="38" borderId="21" xfId="0" applyFont="1" applyFill="1" applyBorder="1" applyAlignment="1">
      <alignment horizontal="center"/>
    </xf>
    <xf numFmtId="0" fontId="9" fillId="39" borderId="19" xfId="0" applyFont="1" applyFill="1" applyBorder="1" applyAlignment="1">
      <alignment horizontal="center"/>
    </xf>
    <xf numFmtId="0" fontId="3" fillId="39" borderId="20" xfId="0" applyFont="1" applyFill="1" applyBorder="1" applyAlignment="1">
      <alignment horizontal="center"/>
    </xf>
    <xf numFmtId="0" fontId="3" fillId="39" borderId="21" xfId="0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2771775</xdr:colOff>
      <xdr:row>24</xdr:row>
      <xdr:rowOff>247650</xdr:rowOff>
    </xdr:from>
    <xdr:to>
      <xdr:col>4</xdr:col>
      <xdr:colOff>847725</xdr:colOff>
      <xdr:row>24</xdr:row>
      <xdr:rowOff>247650</xdr:rowOff>
    </xdr:to>
    <xdr:sp>
      <xdr:nvSpPr>
        <xdr:cNvPr id="1" name="Line 1"/>
        <xdr:cNvSpPr>
          <a:spLocks/>
        </xdr:cNvSpPr>
      </xdr:nvSpPr>
      <xdr:spPr>
        <a:xfrm flipH="1">
          <a:off x="3400425" y="6191250"/>
          <a:ext cx="4467225" cy="0"/>
        </a:xfrm>
        <a:prstGeom prst="line">
          <a:avLst/>
        </a:prstGeom>
        <a:noFill/>
        <a:ln w="381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2790825</xdr:colOff>
      <xdr:row>24</xdr:row>
      <xdr:rowOff>228600</xdr:rowOff>
    </xdr:from>
    <xdr:to>
      <xdr:col>1</xdr:col>
      <xdr:colOff>2790825</xdr:colOff>
      <xdr:row>26</xdr:row>
      <xdr:rowOff>209550</xdr:rowOff>
    </xdr:to>
    <xdr:sp>
      <xdr:nvSpPr>
        <xdr:cNvPr id="2" name="Line 2"/>
        <xdr:cNvSpPr>
          <a:spLocks/>
        </xdr:cNvSpPr>
      </xdr:nvSpPr>
      <xdr:spPr>
        <a:xfrm>
          <a:off x="3419475" y="6172200"/>
          <a:ext cx="0" cy="476250"/>
        </a:xfrm>
        <a:prstGeom prst="line">
          <a:avLst/>
        </a:prstGeom>
        <a:noFill/>
        <a:ln w="381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2752725</xdr:colOff>
      <xdr:row>35</xdr:row>
      <xdr:rowOff>247650</xdr:rowOff>
    </xdr:from>
    <xdr:to>
      <xdr:col>1</xdr:col>
      <xdr:colOff>2752725</xdr:colOff>
      <xdr:row>37</xdr:row>
      <xdr:rowOff>219075</xdr:rowOff>
    </xdr:to>
    <xdr:sp>
      <xdr:nvSpPr>
        <xdr:cNvPr id="3" name="Line 3"/>
        <xdr:cNvSpPr>
          <a:spLocks/>
        </xdr:cNvSpPr>
      </xdr:nvSpPr>
      <xdr:spPr>
        <a:xfrm>
          <a:off x="3381375" y="8915400"/>
          <a:ext cx="0" cy="466725"/>
        </a:xfrm>
        <a:prstGeom prst="line">
          <a:avLst/>
        </a:prstGeom>
        <a:noFill/>
        <a:ln w="381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1304925</xdr:colOff>
      <xdr:row>17</xdr:row>
      <xdr:rowOff>161925</xdr:rowOff>
    </xdr:from>
    <xdr:to>
      <xdr:col>4</xdr:col>
      <xdr:colOff>838200</xdr:colOff>
      <xdr:row>17</xdr:row>
      <xdr:rowOff>161925</xdr:rowOff>
    </xdr:to>
    <xdr:sp>
      <xdr:nvSpPr>
        <xdr:cNvPr id="4" name="Line 4"/>
        <xdr:cNvSpPr>
          <a:spLocks/>
        </xdr:cNvSpPr>
      </xdr:nvSpPr>
      <xdr:spPr>
        <a:xfrm>
          <a:off x="6953250" y="4371975"/>
          <a:ext cx="904875" cy="0"/>
        </a:xfrm>
        <a:prstGeom prst="line">
          <a:avLst/>
        </a:prstGeom>
        <a:noFill/>
        <a:ln w="3492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17</xdr:row>
      <xdr:rowOff>152400</xdr:rowOff>
    </xdr:from>
    <xdr:to>
      <xdr:col>4</xdr:col>
      <xdr:colOff>828675</xdr:colOff>
      <xdr:row>24</xdr:row>
      <xdr:rowOff>238125</xdr:rowOff>
    </xdr:to>
    <xdr:sp>
      <xdr:nvSpPr>
        <xdr:cNvPr id="5" name="Line 5"/>
        <xdr:cNvSpPr>
          <a:spLocks/>
        </xdr:cNvSpPr>
      </xdr:nvSpPr>
      <xdr:spPr>
        <a:xfrm>
          <a:off x="7848600" y="4362450"/>
          <a:ext cx="0" cy="1819275"/>
        </a:xfrm>
        <a:prstGeom prst="line">
          <a:avLst/>
        </a:prstGeom>
        <a:noFill/>
        <a:ln w="381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3</xdr:col>
      <xdr:colOff>1371600</xdr:colOff>
      <xdr:row>28</xdr:row>
      <xdr:rowOff>247650</xdr:rowOff>
    </xdr:to>
    <xdr:sp>
      <xdr:nvSpPr>
        <xdr:cNvPr id="6" name="Rectangle 6"/>
        <xdr:cNvSpPr>
          <a:spLocks/>
        </xdr:cNvSpPr>
      </xdr:nvSpPr>
      <xdr:spPr>
        <a:xfrm>
          <a:off x="5133975" y="6934200"/>
          <a:ext cx="1885950" cy="247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3</xdr:col>
      <xdr:colOff>1371600</xdr:colOff>
      <xdr:row>28</xdr:row>
      <xdr:rowOff>247650</xdr:rowOff>
    </xdr:to>
    <xdr:sp>
      <xdr:nvSpPr>
        <xdr:cNvPr id="7" name="Rectangle 7"/>
        <xdr:cNvSpPr>
          <a:spLocks/>
        </xdr:cNvSpPr>
      </xdr:nvSpPr>
      <xdr:spPr>
        <a:xfrm>
          <a:off x="5133975" y="6934200"/>
          <a:ext cx="1885950" cy="247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3</xdr:col>
      <xdr:colOff>1371600</xdr:colOff>
      <xdr:row>28</xdr:row>
      <xdr:rowOff>247650</xdr:rowOff>
    </xdr:to>
    <xdr:sp>
      <xdr:nvSpPr>
        <xdr:cNvPr id="8" name="Rectangle 8"/>
        <xdr:cNvSpPr>
          <a:spLocks/>
        </xdr:cNvSpPr>
      </xdr:nvSpPr>
      <xdr:spPr>
        <a:xfrm>
          <a:off x="5133975" y="6934200"/>
          <a:ext cx="1885950" cy="247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2771775</xdr:colOff>
      <xdr:row>24</xdr:row>
      <xdr:rowOff>247650</xdr:rowOff>
    </xdr:from>
    <xdr:to>
      <xdr:col>4</xdr:col>
      <xdr:colOff>847725</xdr:colOff>
      <xdr:row>24</xdr:row>
      <xdr:rowOff>247650</xdr:rowOff>
    </xdr:to>
    <xdr:sp>
      <xdr:nvSpPr>
        <xdr:cNvPr id="1" name="Line 1"/>
        <xdr:cNvSpPr>
          <a:spLocks/>
        </xdr:cNvSpPr>
      </xdr:nvSpPr>
      <xdr:spPr>
        <a:xfrm flipH="1">
          <a:off x="3400425" y="6191250"/>
          <a:ext cx="4467225" cy="0"/>
        </a:xfrm>
        <a:prstGeom prst="line">
          <a:avLst/>
        </a:prstGeom>
        <a:noFill/>
        <a:ln w="381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2790825</xdr:colOff>
      <xdr:row>24</xdr:row>
      <xdr:rowOff>228600</xdr:rowOff>
    </xdr:from>
    <xdr:to>
      <xdr:col>1</xdr:col>
      <xdr:colOff>2790825</xdr:colOff>
      <xdr:row>26</xdr:row>
      <xdr:rowOff>209550</xdr:rowOff>
    </xdr:to>
    <xdr:sp>
      <xdr:nvSpPr>
        <xdr:cNvPr id="2" name="Line 2"/>
        <xdr:cNvSpPr>
          <a:spLocks/>
        </xdr:cNvSpPr>
      </xdr:nvSpPr>
      <xdr:spPr>
        <a:xfrm>
          <a:off x="3419475" y="6172200"/>
          <a:ext cx="0" cy="476250"/>
        </a:xfrm>
        <a:prstGeom prst="line">
          <a:avLst/>
        </a:prstGeom>
        <a:noFill/>
        <a:ln w="381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2752725</xdr:colOff>
      <xdr:row>35</xdr:row>
      <xdr:rowOff>247650</xdr:rowOff>
    </xdr:from>
    <xdr:to>
      <xdr:col>1</xdr:col>
      <xdr:colOff>2752725</xdr:colOff>
      <xdr:row>37</xdr:row>
      <xdr:rowOff>219075</xdr:rowOff>
    </xdr:to>
    <xdr:sp>
      <xdr:nvSpPr>
        <xdr:cNvPr id="3" name="Line 3"/>
        <xdr:cNvSpPr>
          <a:spLocks/>
        </xdr:cNvSpPr>
      </xdr:nvSpPr>
      <xdr:spPr>
        <a:xfrm>
          <a:off x="3381375" y="8915400"/>
          <a:ext cx="0" cy="466725"/>
        </a:xfrm>
        <a:prstGeom prst="line">
          <a:avLst/>
        </a:prstGeom>
        <a:noFill/>
        <a:ln w="381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1304925</xdr:colOff>
      <xdr:row>17</xdr:row>
      <xdr:rowOff>161925</xdr:rowOff>
    </xdr:from>
    <xdr:to>
      <xdr:col>4</xdr:col>
      <xdr:colOff>838200</xdr:colOff>
      <xdr:row>17</xdr:row>
      <xdr:rowOff>161925</xdr:rowOff>
    </xdr:to>
    <xdr:sp>
      <xdr:nvSpPr>
        <xdr:cNvPr id="4" name="Line 4"/>
        <xdr:cNvSpPr>
          <a:spLocks/>
        </xdr:cNvSpPr>
      </xdr:nvSpPr>
      <xdr:spPr>
        <a:xfrm>
          <a:off x="6953250" y="4371975"/>
          <a:ext cx="904875" cy="0"/>
        </a:xfrm>
        <a:prstGeom prst="line">
          <a:avLst/>
        </a:prstGeom>
        <a:noFill/>
        <a:ln w="3492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17</xdr:row>
      <xdr:rowOff>152400</xdr:rowOff>
    </xdr:from>
    <xdr:to>
      <xdr:col>4</xdr:col>
      <xdr:colOff>828675</xdr:colOff>
      <xdr:row>24</xdr:row>
      <xdr:rowOff>238125</xdr:rowOff>
    </xdr:to>
    <xdr:sp>
      <xdr:nvSpPr>
        <xdr:cNvPr id="5" name="Line 5"/>
        <xdr:cNvSpPr>
          <a:spLocks/>
        </xdr:cNvSpPr>
      </xdr:nvSpPr>
      <xdr:spPr>
        <a:xfrm>
          <a:off x="7848600" y="4362450"/>
          <a:ext cx="0" cy="1819275"/>
        </a:xfrm>
        <a:prstGeom prst="line">
          <a:avLst/>
        </a:prstGeom>
        <a:noFill/>
        <a:ln w="381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3</xdr:col>
      <xdr:colOff>1371600</xdr:colOff>
      <xdr:row>28</xdr:row>
      <xdr:rowOff>247650</xdr:rowOff>
    </xdr:to>
    <xdr:sp>
      <xdr:nvSpPr>
        <xdr:cNvPr id="6" name="Rectangle 6"/>
        <xdr:cNvSpPr>
          <a:spLocks/>
        </xdr:cNvSpPr>
      </xdr:nvSpPr>
      <xdr:spPr>
        <a:xfrm>
          <a:off x="5133975" y="6934200"/>
          <a:ext cx="1885950" cy="247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3</xdr:col>
      <xdr:colOff>1371600</xdr:colOff>
      <xdr:row>28</xdr:row>
      <xdr:rowOff>247650</xdr:rowOff>
    </xdr:to>
    <xdr:sp>
      <xdr:nvSpPr>
        <xdr:cNvPr id="7" name="Rectangle 7"/>
        <xdr:cNvSpPr>
          <a:spLocks/>
        </xdr:cNvSpPr>
      </xdr:nvSpPr>
      <xdr:spPr>
        <a:xfrm>
          <a:off x="5133975" y="6934200"/>
          <a:ext cx="1885950" cy="247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3</xdr:col>
      <xdr:colOff>1371600</xdr:colOff>
      <xdr:row>28</xdr:row>
      <xdr:rowOff>247650</xdr:rowOff>
    </xdr:to>
    <xdr:sp>
      <xdr:nvSpPr>
        <xdr:cNvPr id="8" name="Rectangle 8"/>
        <xdr:cNvSpPr>
          <a:spLocks/>
        </xdr:cNvSpPr>
      </xdr:nvSpPr>
      <xdr:spPr>
        <a:xfrm>
          <a:off x="5133975" y="6934200"/>
          <a:ext cx="1885950" cy="247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2771775</xdr:colOff>
      <xdr:row>24</xdr:row>
      <xdr:rowOff>247650</xdr:rowOff>
    </xdr:from>
    <xdr:to>
      <xdr:col>4</xdr:col>
      <xdr:colOff>847725</xdr:colOff>
      <xdr:row>24</xdr:row>
      <xdr:rowOff>247650</xdr:rowOff>
    </xdr:to>
    <xdr:sp>
      <xdr:nvSpPr>
        <xdr:cNvPr id="1" name="Line 1"/>
        <xdr:cNvSpPr>
          <a:spLocks/>
        </xdr:cNvSpPr>
      </xdr:nvSpPr>
      <xdr:spPr>
        <a:xfrm flipH="1">
          <a:off x="3400425" y="6191250"/>
          <a:ext cx="4467225" cy="0"/>
        </a:xfrm>
        <a:prstGeom prst="line">
          <a:avLst/>
        </a:prstGeom>
        <a:noFill/>
        <a:ln w="381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2790825</xdr:colOff>
      <xdr:row>24</xdr:row>
      <xdr:rowOff>228600</xdr:rowOff>
    </xdr:from>
    <xdr:to>
      <xdr:col>1</xdr:col>
      <xdr:colOff>2790825</xdr:colOff>
      <xdr:row>26</xdr:row>
      <xdr:rowOff>209550</xdr:rowOff>
    </xdr:to>
    <xdr:sp>
      <xdr:nvSpPr>
        <xdr:cNvPr id="2" name="Line 2"/>
        <xdr:cNvSpPr>
          <a:spLocks/>
        </xdr:cNvSpPr>
      </xdr:nvSpPr>
      <xdr:spPr>
        <a:xfrm>
          <a:off x="3419475" y="6172200"/>
          <a:ext cx="0" cy="476250"/>
        </a:xfrm>
        <a:prstGeom prst="line">
          <a:avLst/>
        </a:prstGeom>
        <a:noFill/>
        <a:ln w="381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2752725</xdr:colOff>
      <xdr:row>35</xdr:row>
      <xdr:rowOff>247650</xdr:rowOff>
    </xdr:from>
    <xdr:to>
      <xdr:col>1</xdr:col>
      <xdr:colOff>2752725</xdr:colOff>
      <xdr:row>37</xdr:row>
      <xdr:rowOff>219075</xdr:rowOff>
    </xdr:to>
    <xdr:sp>
      <xdr:nvSpPr>
        <xdr:cNvPr id="3" name="Line 3"/>
        <xdr:cNvSpPr>
          <a:spLocks/>
        </xdr:cNvSpPr>
      </xdr:nvSpPr>
      <xdr:spPr>
        <a:xfrm>
          <a:off x="3381375" y="8915400"/>
          <a:ext cx="0" cy="466725"/>
        </a:xfrm>
        <a:prstGeom prst="line">
          <a:avLst/>
        </a:prstGeom>
        <a:noFill/>
        <a:ln w="381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1304925</xdr:colOff>
      <xdr:row>17</xdr:row>
      <xdr:rowOff>161925</xdr:rowOff>
    </xdr:from>
    <xdr:to>
      <xdr:col>4</xdr:col>
      <xdr:colOff>838200</xdr:colOff>
      <xdr:row>17</xdr:row>
      <xdr:rowOff>161925</xdr:rowOff>
    </xdr:to>
    <xdr:sp>
      <xdr:nvSpPr>
        <xdr:cNvPr id="4" name="Line 4"/>
        <xdr:cNvSpPr>
          <a:spLocks/>
        </xdr:cNvSpPr>
      </xdr:nvSpPr>
      <xdr:spPr>
        <a:xfrm>
          <a:off x="6953250" y="4371975"/>
          <a:ext cx="904875" cy="0"/>
        </a:xfrm>
        <a:prstGeom prst="line">
          <a:avLst/>
        </a:prstGeom>
        <a:noFill/>
        <a:ln w="3492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17</xdr:row>
      <xdr:rowOff>152400</xdr:rowOff>
    </xdr:from>
    <xdr:to>
      <xdr:col>4</xdr:col>
      <xdr:colOff>828675</xdr:colOff>
      <xdr:row>24</xdr:row>
      <xdr:rowOff>238125</xdr:rowOff>
    </xdr:to>
    <xdr:sp>
      <xdr:nvSpPr>
        <xdr:cNvPr id="5" name="Line 5"/>
        <xdr:cNvSpPr>
          <a:spLocks/>
        </xdr:cNvSpPr>
      </xdr:nvSpPr>
      <xdr:spPr>
        <a:xfrm>
          <a:off x="7848600" y="4362450"/>
          <a:ext cx="0" cy="1819275"/>
        </a:xfrm>
        <a:prstGeom prst="line">
          <a:avLst/>
        </a:prstGeom>
        <a:noFill/>
        <a:ln w="381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3</xdr:col>
      <xdr:colOff>1371600</xdr:colOff>
      <xdr:row>28</xdr:row>
      <xdr:rowOff>247650</xdr:rowOff>
    </xdr:to>
    <xdr:sp>
      <xdr:nvSpPr>
        <xdr:cNvPr id="6" name="Rectangle 6"/>
        <xdr:cNvSpPr>
          <a:spLocks/>
        </xdr:cNvSpPr>
      </xdr:nvSpPr>
      <xdr:spPr>
        <a:xfrm>
          <a:off x="5133975" y="6934200"/>
          <a:ext cx="1885950" cy="247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3</xdr:col>
      <xdr:colOff>1371600</xdr:colOff>
      <xdr:row>28</xdr:row>
      <xdr:rowOff>247650</xdr:rowOff>
    </xdr:to>
    <xdr:sp>
      <xdr:nvSpPr>
        <xdr:cNvPr id="7" name="Rectangle 7"/>
        <xdr:cNvSpPr>
          <a:spLocks/>
        </xdr:cNvSpPr>
      </xdr:nvSpPr>
      <xdr:spPr>
        <a:xfrm>
          <a:off x="5133975" y="6934200"/>
          <a:ext cx="1885950" cy="247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3</xdr:col>
      <xdr:colOff>1371600</xdr:colOff>
      <xdr:row>28</xdr:row>
      <xdr:rowOff>247650</xdr:rowOff>
    </xdr:to>
    <xdr:sp>
      <xdr:nvSpPr>
        <xdr:cNvPr id="8" name="Rectangle 8"/>
        <xdr:cNvSpPr>
          <a:spLocks/>
        </xdr:cNvSpPr>
      </xdr:nvSpPr>
      <xdr:spPr>
        <a:xfrm>
          <a:off x="5133975" y="6934200"/>
          <a:ext cx="1885950" cy="247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2771775</xdr:colOff>
      <xdr:row>24</xdr:row>
      <xdr:rowOff>247650</xdr:rowOff>
    </xdr:from>
    <xdr:to>
      <xdr:col>4</xdr:col>
      <xdr:colOff>847725</xdr:colOff>
      <xdr:row>24</xdr:row>
      <xdr:rowOff>247650</xdr:rowOff>
    </xdr:to>
    <xdr:sp>
      <xdr:nvSpPr>
        <xdr:cNvPr id="1" name="Line 1"/>
        <xdr:cNvSpPr>
          <a:spLocks/>
        </xdr:cNvSpPr>
      </xdr:nvSpPr>
      <xdr:spPr>
        <a:xfrm flipH="1">
          <a:off x="3400425" y="6191250"/>
          <a:ext cx="4467225" cy="0"/>
        </a:xfrm>
        <a:prstGeom prst="line">
          <a:avLst/>
        </a:prstGeom>
        <a:noFill/>
        <a:ln w="381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2790825</xdr:colOff>
      <xdr:row>24</xdr:row>
      <xdr:rowOff>228600</xdr:rowOff>
    </xdr:from>
    <xdr:to>
      <xdr:col>1</xdr:col>
      <xdr:colOff>2790825</xdr:colOff>
      <xdr:row>26</xdr:row>
      <xdr:rowOff>209550</xdr:rowOff>
    </xdr:to>
    <xdr:sp>
      <xdr:nvSpPr>
        <xdr:cNvPr id="2" name="Line 2"/>
        <xdr:cNvSpPr>
          <a:spLocks/>
        </xdr:cNvSpPr>
      </xdr:nvSpPr>
      <xdr:spPr>
        <a:xfrm>
          <a:off x="3419475" y="6172200"/>
          <a:ext cx="0" cy="476250"/>
        </a:xfrm>
        <a:prstGeom prst="line">
          <a:avLst/>
        </a:prstGeom>
        <a:noFill/>
        <a:ln w="381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2752725</xdr:colOff>
      <xdr:row>35</xdr:row>
      <xdr:rowOff>247650</xdr:rowOff>
    </xdr:from>
    <xdr:to>
      <xdr:col>1</xdr:col>
      <xdr:colOff>2752725</xdr:colOff>
      <xdr:row>37</xdr:row>
      <xdr:rowOff>219075</xdr:rowOff>
    </xdr:to>
    <xdr:sp>
      <xdr:nvSpPr>
        <xdr:cNvPr id="3" name="Line 3"/>
        <xdr:cNvSpPr>
          <a:spLocks/>
        </xdr:cNvSpPr>
      </xdr:nvSpPr>
      <xdr:spPr>
        <a:xfrm>
          <a:off x="3381375" y="8915400"/>
          <a:ext cx="0" cy="466725"/>
        </a:xfrm>
        <a:prstGeom prst="line">
          <a:avLst/>
        </a:prstGeom>
        <a:noFill/>
        <a:ln w="381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1304925</xdr:colOff>
      <xdr:row>17</xdr:row>
      <xdr:rowOff>161925</xdr:rowOff>
    </xdr:from>
    <xdr:to>
      <xdr:col>4</xdr:col>
      <xdr:colOff>838200</xdr:colOff>
      <xdr:row>17</xdr:row>
      <xdr:rowOff>161925</xdr:rowOff>
    </xdr:to>
    <xdr:sp>
      <xdr:nvSpPr>
        <xdr:cNvPr id="4" name="Line 4"/>
        <xdr:cNvSpPr>
          <a:spLocks/>
        </xdr:cNvSpPr>
      </xdr:nvSpPr>
      <xdr:spPr>
        <a:xfrm>
          <a:off x="6953250" y="4371975"/>
          <a:ext cx="904875" cy="0"/>
        </a:xfrm>
        <a:prstGeom prst="line">
          <a:avLst/>
        </a:prstGeom>
        <a:noFill/>
        <a:ln w="3492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17</xdr:row>
      <xdr:rowOff>152400</xdr:rowOff>
    </xdr:from>
    <xdr:to>
      <xdr:col>4</xdr:col>
      <xdr:colOff>828675</xdr:colOff>
      <xdr:row>24</xdr:row>
      <xdr:rowOff>238125</xdr:rowOff>
    </xdr:to>
    <xdr:sp>
      <xdr:nvSpPr>
        <xdr:cNvPr id="5" name="Line 5"/>
        <xdr:cNvSpPr>
          <a:spLocks/>
        </xdr:cNvSpPr>
      </xdr:nvSpPr>
      <xdr:spPr>
        <a:xfrm>
          <a:off x="7848600" y="4362450"/>
          <a:ext cx="0" cy="1819275"/>
        </a:xfrm>
        <a:prstGeom prst="line">
          <a:avLst/>
        </a:prstGeom>
        <a:noFill/>
        <a:ln w="381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3</xdr:col>
      <xdr:colOff>1371600</xdr:colOff>
      <xdr:row>28</xdr:row>
      <xdr:rowOff>247650</xdr:rowOff>
    </xdr:to>
    <xdr:sp>
      <xdr:nvSpPr>
        <xdr:cNvPr id="6" name="Rectangle 6"/>
        <xdr:cNvSpPr>
          <a:spLocks/>
        </xdr:cNvSpPr>
      </xdr:nvSpPr>
      <xdr:spPr>
        <a:xfrm>
          <a:off x="5133975" y="6934200"/>
          <a:ext cx="1885950" cy="247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3</xdr:col>
      <xdr:colOff>1371600</xdr:colOff>
      <xdr:row>28</xdr:row>
      <xdr:rowOff>247650</xdr:rowOff>
    </xdr:to>
    <xdr:sp>
      <xdr:nvSpPr>
        <xdr:cNvPr id="7" name="Rectangle 7"/>
        <xdr:cNvSpPr>
          <a:spLocks/>
        </xdr:cNvSpPr>
      </xdr:nvSpPr>
      <xdr:spPr>
        <a:xfrm>
          <a:off x="5133975" y="6934200"/>
          <a:ext cx="1885950" cy="247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3</xdr:col>
      <xdr:colOff>1371600</xdr:colOff>
      <xdr:row>28</xdr:row>
      <xdr:rowOff>247650</xdr:rowOff>
    </xdr:to>
    <xdr:sp>
      <xdr:nvSpPr>
        <xdr:cNvPr id="8" name="Rectangle 8"/>
        <xdr:cNvSpPr>
          <a:spLocks/>
        </xdr:cNvSpPr>
      </xdr:nvSpPr>
      <xdr:spPr>
        <a:xfrm>
          <a:off x="5133975" y="6934200"/>
          <a:ext cx="1885950" cy="247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2771775</xdr:colOff>
      <xdr:row>24</xdr:row>
      <xdr:rowOff>247650</xdr:rowOff>
    </xdr:from>
    <xdr:to>
      <xdr:col>4</xdr:col>
      <xdr:colOff>847725</xdr:colOff>
      <xdr:row>24</xdr:row>
      <xdr:rowOff>247650</xdr:rowOff>
    </xdr:to>
    <xdr:sp>
      <xdr:nvSpPr>
        <xdr:cNvPr id="1" name="Line 1"/>
        <xdr:cNvSpPr>
          <a:spLocks/>
        </xdr:cNvSpPr>
      </xdr:nvSpPr>
      <xdr:spPr>
        <a:xfrm flipH="1">
          <a:off x="3400425" y="6191250"/>
          <a:ext cx="4467225" cy="0"/>
        </a:xfrm>
        <a:prstGeom prst="line">
          <a:avLst/>
        </a:prstGeom>
        <a:noFill/>
        <a:ln w="381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2790825</xdr:colOff>
      <xdr:row>24</xdr:row>
      <xdr:rowOff>228600</xdr:rowOff>
    </xdr:from>
    <xdr:to>
      <xdr:col>1</xdr:col>
      <xdr:colOff>2790825</xdr:colOff>
      <xdr:row>26</xdr:row>
      <xdr:rowOff>209550</xdr:rowOff>
    </xdr:to>
    <xdr:sp>
      <xdr:nvSpPr>
        <xdr:cNvPr id="2" name="Line 2"/>
        <xdr:cNvSpPr>
          <a:spLocks/>
        </xdr:cNvSpPr>
      </xdr:nvSpPr>
      <xdr:spPr>
        <a:xfrm>
          <a:off x="3419475" y="6172200"/>
          <a:ext cx="0" cy="476250"/>
        </a:xfrm>
        <a:prstGeom prst="line">
          <a:avLst/>
        </a:prstGeom>
        <a:noFill/>
        <a:ln w="381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2752725</xdr:colOff>
      <xdr:row>35</xdr:row>
      <xdr:rowOff>247650</xdr:rowOff>
    </xdr:from>
    <xdr:to>
      <xdr:col>1</xdr:col>
      <xdr:colOff>2752725</xdr:colOff>
      <xdr:row>37</xdr:row>
      <xdr:rowOff>219075</xdr:rowOff>
    </xdr:to>
    <xdr:sp>
      <xdr:nvSpPr>
        <xdr:cNvPr id="3" name="Line 3"/>
        <xdr:cNvSpPr>
          <a:spLocks/>
        </xdr:cNvSpPr>
      </xdr:nvSpPr>
      <xdr:spPr>
        <a:xfrm>
          <a:off x="3381375" y="8915400"/>
          <a:ext cx="0" cy="466725"/>
        </a:xfrm>
        <a:prstGeom prst="line">
          <a:avLst/>
        </a:prstGeom>
        <a:noFill/>
        <a:ln w="381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1304925</xdr:colOff>
      <xdr:row>17</xdr:row>
      <xdr:rowOff>161925</xdr:rowOff>
    </xdr:from>
    <xdr:to>
      <xdr:col>4</xdr:col>
      <xdr:colOff>838200</xdr:colOff>
      <xdr:row>17</xdr:row>
      <xdr:rowOff>161925</xdr:rowOff>
    </xdr:to>
    <xdr:sp>
      <xdr:nvSpPr>
        <xdr:cNvPr id="4" name="Line 4"/>
        <xdr:cNvSpPr>
          <a:spLocks/>
        </xdr:cNvSpPr>
      </xdr:nvSpPr>
      <xdr:spPr>
        <a:xfrm>
          <a:off x="6953250" y="4371975"/>
          <a:ext cx="904875" cy="0"/>
        </a:xfrm>
        <a:prstGeom prst="line">
          <a:avLst/>
        </a:prstGeom>
        <a:noFill/>
        <a:ln w="3492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17</xdr:row>
      <xdr:rowOff>152400</xdr:rowOff>
    </xdr:from>
    <xdr:to>
      <xdr:col>4</xdr:col>
      <xdr:colOff>828675</xdr:colOff>
      <xdr:row>24</xdr:row>
      <xdr:rowOff>238125</xdr:rowOff>
    </xdr:to>
    <xdr:sp>
      <xdr:nvSpPr>
        <xdr:cNvPr id="5" name="Line 5"/>
        <xdr:cNvSpPr>
          <a:spLocks/>
        </xdr:cNvSpPr>
      </xdr:nvSpPr>
      <xdr:spPr>
        <a:xfrm>
          <a:off x="7848600" y="4362450"/>
          <a:ext cx="0" cy="1819275"/>
        </a:xfrm>
        <a:prstGeom prst="line">
          <a:avLst/>
        </a:prstGeom>
        <a:noFill/>
        <a:ln w="381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3</xdr:col>
      <xdr:colOff>1371600</xdr:colOff>
      <xdr:row>28</xdr:row>
      <xdr:rowOff>247650</xdr:rowOff>
    </xdr:to>
    <xdr:sp>
      <xdr:nvSpPr>
        <xdr:cNvPr id="6" name="Rectangle 6"/>
        <xdr:cNvSpPr>
          <a:spLocks/>
        </xdr:cNvSpPr>
      </xdr:nvSpPr>
      <xdr:spPr>
        <a:xfrm>
          <a:off x="5133975" y="6934200"/>
          <a:ext cx="1885950" cy="247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3</xdr:col>
      <xdr:colOff>1371600</xdr:colOff>
      <xdr:row>28</xdr:row>
      <xdr:rowOff>247650</xdr:rowOff>
    </xdr:to>
    <xdr:sp>
      <xdr:nvSpPr>
        <xdr:cNvPr id="7" name="Rectangle 7"/>
        <xdr:cNvSpPr>
          <a:spLocks/>
        </xdr:cNvSpPr>
      </xdr:nvSpPr>
      <xdr:spPr>
        <a:xfrm>
          <a:off x="5133975" y="6934200"/>
          <a:ext cx="1885950" cy="247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3</xdr:col>
      <xdr:colOff>1371600</xdr:colOff>
      <xdr:row>28</xdr:row>
      <xdr:rowOff>247650</xdr:rowOff>
    </xdr:to>
    <xdr:sp>
      <xdr:nvSpPr>
        <xdr:cNvPr id="8" name="Rectangle 8"/>
        <xdr:cNvSpPr>
          <a:spLocks/>
        </xdr:cNvSpPr>
      </xdr:nvSpPr>
      <xdr:spPr>
        <a:xfrm>
          <a:off x="5133975" y="6934200"/>
          <a:ext cx="1885950" cy="247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zoomScalePageLayoutView="0" workbookViewId="0" topLeftCell="A7">
      <selection activeCell="E23" sqref="E23"/>
    </sheetView>
  </sheetViews>
  <sheetFormatPr defaultColWidth="17.421875" defaultRowHeight="12.75"/>
  <cols>
    <col min="1" max="1" width="17.421875" style="1" customWidth="1"/>
    <col min="2" max="2" width="1.57421875" style="1" customWidth="1"/>
    <col min="3" max="6" width="17.421875" style="1" customWidth="1"/>
    <col min="7" max="7" width="17.8515625" style="1" customWidth="1"/>
    <col min="8" max="16384" width="17.421875" style="1" customWidth="1"/>
  </cols>
  <sheetData>
    <row r="1" spans="1:7" ht="18.75" customHeight="1">
      <c r="A1" s="169" t="s">
        <v>0</v>
      </c>
      <c r="B1" s="169"/>
      <c r="C1" s="169"/>
      <c r="D1" s="169"/>
      <c r="E1" s="169"/>
      <c r="F1" s="169"/>
      <c r="G1" s="169"/>
    </row>
    <row r="3" spans="1:3" ht="18.75" customHeight="1">
      <c r="A3" s="2" t="s">
        <v>1</v>
      </c>
      <c r="B3" s="3"/>
      <c r="C3" s="1" t="s">
        <v>2</v>
      </c>
    </row>
    <row r="4" spans="1:3" ht="18.75" customHeight="1">
      <c r="A4" s="3"/>
      <c r="B4" s="3"/>
      <c r="C4" s="1" t="s">
        <v>3</v>
      </c>
    </row>
    <row r="5" ht="18.75" customHeight="1">
      <c r="C5" s="1" t="s">
        <v>4</v>
      </c>
    </row>
    <row r="6" ht="10.5" customHeight="1"/>
    <row r="7" ht="18.75" customHeight="1">
      <c r="C7" s="1" t="s">
        <v>5</v>
      </c>
    </row>
    <row r="8" ht="18.75" customHeight="1">
      <c r="C8" s="3" t="s">
        <v>6</v>
      </c>
    </row>
    <row r="9" ht="18.75" customHeight="1">
      <c r="C9" s="3"/>
    </row>
    <row r="11" spans="1:3" ht="18.75" customHeight="1">
      <c r="A11" s="4" t="s">
        <v>7</v>
      </c>
      <c r="B11" s="4"/>
      <c r="C11" s="1" t="s">
        <v>8</v>
      </c>
    </row>
    <row r="14" spans="1:3" ht="18.75" customHeight="1">
      <c r="A14" s="2" t="s">
        <v>1</v>
      </c>
      <c r="B14" s="3"/>
      <c r="C14" s="1" t="s">
        <v>9</v>
      </c>
    </row>
    <row r="15" ht="18.75" customHeight="1">
      <c r="C15" s="1" t="s">
        <v>10</v>
      </c>
    </row>
    <row r="18" spans="1:3" ht="18.75" customHeight="1">
      <c r="A18" s="4" t="s">
        <v>7</v>
      </c>
      <c r="B18" s="4"/>
      <c r="C18" s="1" t="s">
        <v>11</v>
      </c>
    </row>
    <row r="21" spans="1:3" ht="18.75" customHeight="1">
      <c r="A21" s="2" t="s">
        <v>1</v>
      </c>
      <c r="B21" s="3"/>
      <c r="C21" s="1" t="s">
        <v>12</v>
      </c>
    </row>
    <row r="22" ht="18.75" customHeight="1">
      <c r="C22" s="1" t="s">
        <v>13</v>
      </c>
    </row>
    <row r="25" spans="1:3" ht="18.75" customHeight="1">
      <c r="A25" s="4" t="s">
        <v>7</v>
      </c>
      <c r="B25" s="4"/>
      <c r="C25" s="1" t="s">
        <v>14</v>
      </c>
    </row>
    <row r="28" spans="1:3" ht="18.75" customHeight="1">
      <c r="A28" s="2" t="s">
        <v>1</v>
      </c>
      <c r="B28" s="3"/>
      <c r="C28" s="1" t="s">
        <v>15</v>
      </c>
    </row>
    <row r="29" ht="18.75" customHeight="1">
      <c r="C29" s="1" t="s">
        <v>16</v>
      </c>
    </row>
    <row r="32" spans="1:3" ht="18.75" customHeight="1">
      <c r="A32" s="4" t="s">
        <v>7</v>
      </c>
      <c r="B32" s="4"/>
      <c r="C32" s="1" t="s">
        <v>17</v>
      </c>
    </row>
    <row r="35" spans="1:3" ht="18.75" customHeight="1">
      <c r="A35" s="2" t="s">
        <v>1</v>
      </c>
      <c r="B35" s="3"/>
      <c r="C35" s="1" t="s">
        <v>18</v>
      </c>
    </row>
    <row r="36" ht="18.75" customHeight="1">
      <c r="C36" s="1" t="s">
        <v>19</v>
      </c>
    </row>
    <row r="37" ht="18.75" customHeight="1">
      <c r="C37" s="1" t="s">
        <v>20</v>
      </c>
    </row>
    <row r="40" spans="1:3" ht="18.75" customHeight="1">
      <c r="A40" s="4" t="s">
        <v>7</v>
      </c>
      <c r="B40" s="4"/>
      <c r="C40" s="1" t="s">
        <v>21</v>
      </c>
    </row>
    <row r="43" spans="1:3" ht="18.75" customHeight="1">
      <c r="A43" s="2" t="s">
        <v>1</v>
      </c>
      <c r="B43" s="3"/>
      <c r="C43" s="1" t="s">
        <v>22</v>
      </c>
    </row>
    <row r="44" ht="18.75" customHeight="1">
      <c r="C44" s="1" t="s">
        <v>23</v>
      </c>
    </row>
    <row r="45" ht="18.75" customHeight="1">
      <c r="C45" s="1" t="s">
        <v>24</v>
      </c>
    </row>
    <row r="47" spans="3:7" ht="18.75" customHeight="1">
      <c r="C47" s="170" t="s">
        <v>25</v>
      </c>
      <c r="D47" s="170"/>
      <c r="E47" s="170"/>
      <c r="F47" s="170"/>
      <c r="G47" s="170"/>
    </row>
    <row r="48" ht="18.75" customHeight="1">
      <c r="C48" s="1" t="s">
        <v>26</v>
      </c>
    </row>
    <row r="49" ht="18.75" customHeight="1">
      <c r="C49" s="1" t="s">
        <v>27</v>
      </c>
    </row>
    <row r="50" ht="18.75" customHeight="1">
      <c r="C50" s="1" t="s">
        <v>28</v>
      </c>
    </row>
  </sheetData>
  <sheetProtection sheet="1"/>
  <mergeCells count="2">
    <mergeCell ref="A1:G1"/>
    <mergeCell ref="C47:G47"/>
  </mergeCells>
  <printOptions horizontalCentered="1" verticalCentered="1"/>
  <pageMargins left="0" right="0" top="0" bottom="0.98402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PageLayoutView="0" workbookViewId="0" topLeftCell="A19">
      <selection activeCell="A1" sqref="A1"/>
    </sheetView>
  </sheetViews>
  <sheetFormatPr defaultColWidth="17.421875" defaultRowHeight="12.75"/>
  <cols>
    <col min="1" max="1" width="17.421875" style="1" customWidth="1"/>
    <col min="2" max="2" width="1.57421875" style="1" customWidth="1"/>
    <col min="3" max="6" width="17.421875" style="1" customWidth="1"/>
    <col min="7" max="7" width="17.8515625" style="1" customWidth="1"/>
    <col min="8" max="16384" width="17.421875" style="1" customWidth="1"/>
  </cols>
  <sheetData>
    <row r="1" spans="1:7" ht="18.75" customHeight="1">
      <c r="A1" s="169" t="s">
        <v>29</v>
      </c>
      <c r="B1" s="169"/>
      <c r="C1" s="169"/>
      <c r="D1" s="169"/>
      <c r="E1" s="169"/>
      <c r="F1" s="169"/>
      <c r="G1" s="169"/>
    </row>
    <row r="3" spans="1:3" ht="18.75" customHeight="1">
      <c r="A3" s="4" t="s">
        <v>7</v>
      </c>
      <c r="C3" s="1" t="s">
        <v>30</v>
      </c>
    </row>
    <row r="4" ht="18.75" customHeight="1">
      <c r="C4" s="3" t="s">
        <v>31</v>
      </c>
    </row>
    <row r="7" spans="1:3" ht="18.75" customHeight="1">
      <c r="A7" s="2" t="s">
        <v>1</v>
      </c>
      <c r="B7" s="3"/>
      <c r="C7" s="1" t="s">
        <v>32</v>
      </c>
    </row>
    <row r="8" spans="1:3" ht="18.75" customHeight="1">
      <c r="A8" s="3"/>
      <c r="B8" s="3"/>
      <c r="C8" s="1" t="s">
        <v>33</v>
      </c>
    </row>
    <row r="9" ht="18.75" customHeight="1">
      <c r="C9" s="1" t="s">
        <v>34</v>
      </c>
    </row>
    <row r="10" ht="18.75" customHeight="1">
      <c r="C10" s="3"/>
    </row>
    <row r="12" spans="1:3" ht="18.75" customHeight="1">
      <c r="A12" s="4" t="s">
        <v>7</v>
      </c>
      <c r="B12" s="4"/>
      <c r="C12" s="1" t="s">
        <v>35</v>
      </c>
    </row>
    <row r="15" spans="1:3" ht="18.75" customHeight="1">
      <c r="A15" s="2" t="s">
        <v>1</v>
      </c>
      <c r="B15" s="3"/>
      <c r="C15" s="1" t="s">
        <v>36</v>
      </c>
    </row>
    <row r="16" ht="18.75" customHeight="1">
      <c r="C16" s="1" t="s">
        <v>37</v>
      </c>
    </row>
    <row r="19" spans="1:2" ht="18.75" customHeight="1">
      <c r="A19" s="4" t="s">
        <v>7</v>
      </c>
      <c r="B19" s="4"/>
    </row>
    <row r="22" spans="1:2" ht="18.75" customHeight="1">
      <c r="A22" s="2" t="s">
        <v>1</v>
      </c>
      <c r="B22" s="3"/>
    </row>
    <row r="26" spans="1:2" ht="18.75" customHeight="1">
      <c r="A26" s="4" t="s">
        <v>7</v>
      </c>
      <c r="B26" s="4"/>
    </row>
    <row r="29" spans="1:2" ht="18.75" customHeight="1">
      <c r="A29" s="2" t="s">
        <v>1</v>
      </c>
      <c r="B29" s="3"/>
    </row>
    <row r="33" spans="1:2" ht="18.75" customHeight="1">
      <c r="A33" s="4" t="s">
        <v>7</v>
      </c>
      <c r="B33" s="4"/>
    </row>
    <row r="36" spans="1:2" ht="18.75" customHeight="1">
      <c r="A36" s="2" t="s">
        <v>1</v>
      </c>
      <c r="B36" s="3"/>
    </row>
    <row r="41" spans="1:2" ht="18.75" customHeight="1">
      <c r="A41" s="4" t="s">
        <v>7</v>
      </c>
      <c r="B41" s="4"/>
    </row>
    <row r="44" spans="1:2" ht="18.75" customHeight="1">
      <c r="A44" s="2" t="s">
        <v>1</v>
      </c>
      <c r="B44" s="3"/>
    </row>
    <row r="48" spans="3:7" ht="18.75" customHeight="1">
      <c r="C48" s="170" t="s">
        <v>38</v>
      </c>
      <c r="D48" s="170"/>
      <c r="E48" s="170"/>
      <c r="F48" s="170"/>
      <c r="G48" s="170"/>
    </row>
  </sheetData>
  <sheetProtection sheet="1"/>
  <mergeCells count="2">
    <mergeCell ref="A1:G1"/>
    <mergeCell ref="C48:G48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B19" sqref="B19"/>
    </sheetView>
  </sheetViews>
  <sheetFormatPr defaultColWidth="20.57421875" defaultRowHeight="12.75"/>
  <cols>
    <col min="1" max="1" width="2.8515625" style="1" customWidth="1"/>
    <col min="2" max="2" width="67.57421875" style="1" customWidth="1"/>
    <col min="3" max="3" width="7.7109375" style="1" customWidth="1"/>
    <col min="4" max="4" width="20.57421875" style="5" customWidth="1"/>
    <col min="5" max="16384" width="20.57421875" style="1" customWidth="1"/>
  </cols>
  <sheetData>
    <row r="1" spans="1:4" ht="54.75" customHeight="1">
      <c r="A1" s="6"/>
      <c r="B1" s="171" t="s">
        <v>39</v>
      </c>
      <c r="C1" s="171"/>
      <c r="D1" s="171"/>
    </row>
    <row r="2" spans="1:4" ht="19.5" customHeight="1">
      <c r="A2" s="6"/>
      <c r="B2" s="6"/>
      <c r="C2" s="6"/>
      <c r="D2" s="7"/>
    </row>
    <row r="3" spans="1:4" ht="19.5" customHeight="1">
      <c r="A3" s="6"/>
      <c r="B3" s="6"/>
      <c r="C3" s="6"/>
      <c r="D3" s="7"/>
    </row>
    <row r="4" spans="1:5" ht="19.5" customHeight="1">
      <c r="A4" s="6"/>
      <c r="B4" s="6"/>
      <c r="C4" s="6"/>
      <c r="D4" s="7"/>
      <c r="E4" s="8"/>
    </row>
    <row r="5" spans="1:5" ht="19.5" customHeight="1">
      <c r="A5" s="6"/>
      <c r="B5" s="9" t="s">
        <v>40</v>
      </c>
      <c r="C5" s="10"/>
      <c r="D5" s="11"/>
      <c r="E5" s="12"/>
    </row>
    <row r="6" spans="1:5" ht="19.5" customHeight="1">
      <c r="A6" s="6"/>
      <c r="B6" s="13" t="s">
        <v>41</v>
      </c>
      <c r="C6" s="14"/>
      <c r="D6" s="15"/>
      <c r="E6" s="12"/>
    </row>
    <row r="7" spans="1:5" ht="19.5" customHeight="1">
      <c r="A7" s="6"/>
      <c r="B7" s="13" t="s">
        <v>42</v>
      </c>
      <c r="C7" s="14"/>
      <c r="D7" s="15"/>
      <c r="E7" s="12"/>
    </row>
    <row r="8" spans="1:5" ht="19.5" customHeight="1">
      <c r="A8" s="6"/>
      <c r="B8" s="13" t="s">
        <v>43</v>
      </c>
      <c r="C8" s="14"/>
      <c r="D8" s="15"/>
      <c r="E8" s="12"/>
    </row>
    <row r="9" spans="1:5" ht="19.5" customHeight="1">
      <c r="A9" s="6"/>
      <c r="B9" s="13" t="s">
        <v>44</v>
      </c>
      <c r="C9" s="14"/>
      <c r="D9" s="15"/>
      <c r="E9" s="12"/>
    </row>
    <row r="10" spans="1:5" ht="19.5" customHeight="1">
      <c r="A10" s="6"/>
      <c r="B10" s="13" t="s">
        <v>45</v>
      </c>
      <c r="C10" s="14"/>
      <c r="D10" s="15"/>
      <c r="E10" s="12"/>
    </row>
    <row r="11" spans="1:4" ht="19.5" customHeight="1">
      <c r="A11" s="6"/>
      <c r="B11" s="13" t="s">
        <v>46</v>
      </c>
      <c r="C11" s="14"/>
      <c r="D11" s="15"/>
    </row>
    <row r="12" spans="1:4" ht="19.5" customHeight="1">
      <c r="A12" s="6"/>
      <c r="B12" s="16" t="s">
        <v>47</v>
      </c>
      <c r="C12" s="17"/>
      <c r="D12" s="18"/>
    </row>
    <row r="13" spans="1:4" ht="19.5" customHeight="1">
      <c r="A13" s="6"/>
      <c r="B13" s="6"/>
      <c r="C13" s="6"/>
      <c r="D13" s="7"/>
    </row>
    <row r="14" spans="1:4" ht="19.5" customHeight="1">
      <c r="A14" s="6"/>
      <c r="B14" s="6"/>
      <c r="C14" s="6"/>
      <c r="D14" s="7"/>
    </row>
    <row r="15" spans="1:4" ht="19.5" customHeight="1">
      <c r="A15" s="6"/>
      <c r="B15" s="6"/>
      <c r="C15" s="6"/>
      <c r="D15" s="7"/>
    </row>
    <row r="16" spans="1:4" ht="19.5" customHeight="1">
      <c r="A16" s="6"/>
      <c r="B16" s="6"/>
      <c r="C16" s="6"/>
      <c r="D16" s="7"/>
    </row>
    <row r="17" spans="1:4" ht="19.5" customHeight="1">
      <c r="A17" s="6"/>
      <c r="B17" s="6"/>
      <c r="C17" s="6"/>
      <c r="D17" s="7"/>
    </row>
    <row r="18" spans="1:4" ht="19.5" customHeight="1">
      <c r="A18" s="6"/>
      <c r="B18" s="6"/>
      <c r="C18" s="6"/>
      <c r="D18" s="7"/>
    </row>
    <row r="19" spans="1:4" ht="19.5" customHeight="1">
      <c r="A19" s="6"/>
      <c r="B19" s="6"/>
      <c r="C19" s="6"/>
      <c r="D19" s="7"/>
    </row>
    <row r="20" spans="1:4" ht="19.5" customHeight="1">
      <c r="A20" s="6"/>
      <c r="B20" s="6"/>
      <c r="C20" s="6"/>
      <c r="D20" s="7"/>
    </row>
    <row r="21" spans="1:4" ht="19.5" customHeight="1">
      <c r="A21" s="6"/>
      <c r="B21" s="6"/>
      <c r="C21" s="6"/>
      <c r="D21" s="7"/>
    </row>
    <row r="22" spans="1:4" ht="19.5" customHeight="1">
      <c r="A22" s="6"/>
      <c r="B22" s="6"/>
      <c r="C22" s="6"/>
      <c r="D22" s="7"/>
    </row>
    <row r="23" spans="1:4" ht="19.5" customHeight="1">
      <c r="A23" s="6"/>
      <c r="B23" s="6"/>
      <c r="C23" s="6"/>
      <c r="D23" s="7"/>
    </row>
    <row r="24" spans="1:4" ht="19.5" customHeight="1">
      <c r="A24" s="6"/>
      <c r="B24" s="6"/>
      <c r="C24" s="6"/>
      <c r="D24" s="7"/>
    </row>
  </sheetData>
  <sheetProtection sheet="1"/>
  <mergeCells count="1">
    <mergeCell ref="B1:D1"/>
  </mergeCells>
  <printOptions horizontalCentered="1" verticalCentered="1"/>
  <pageMargins left="0.39375" right="0.39375" top="0" bottom="0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27">
      <selection activeCell="E38" sqref="E38"/>
    </sheetView>
  </sheetViews>
  <sheetFormatPr defaultColWidth="20.57421875" defaultRowHeight="12.75"/>
  <cols>
    <col min="1" max="1" width="9.421875" style="1" customWidth="1"/>
    <col min="2" max="2" width="67.57421875" style="1" customWidth="1"/>
    <col min="3" max="3" width="7.7109375" style="1" customWidth="1"/>
    <col min="4" max="4" width="20.57421875" style="5" customWidth="1"/>
    <col min="5" max="5" width="20.57421875" style="19" customWidth="1"/>
    <col min="6" max="16384" width="20.57421875" style="1" customWidth="1"/>
  </cols>
  <sheetData>
    <row r="1" spans="1:6" ht="19.5" customHeight="1">
      <c r="A1" s="6"/>
      <c r="B1" s="20"/>
      <c r="C1" s="21"/>
      <c r="D1" s="22"/>
      <c r="E1" s="23"/>
      <c r="F1" s="1">
        <v>12</v>
      </c>
    </row>
    <row r="2" spans="1:5" ht="19.5" customHeight="1">
      <c r="A2" s="6"/>
      <c r="B2" s="172" t="s">
        <v>48</v>
      </c>
      <c r="C2" s="172"/>
      <c r="D2" s="172"/>
      <c r="E2" s="172"/>
    </row>
    <row r="3" spans="1:5" ht="19.5" customHeight="1">
      <c r="A3" s="6"/>
      <c r="B3" s="24"/>
      <c r="C3" s="25"/>
      <c r="D3" s="26"/>
      <c r="E3" s="27"/>
    </row>
    <row r="4" spans="1:5" ht="19.5" customHeight="1">
      <c r="A4" s="6"/>
      <c r="B4" s="6"/>
      <c r="C4" s="6"/>
      <c r="D4" s="7"/>
      <c r="E4" s="7"/>
    </row>
    <row r="5" spans="1:8" ht="19.5" customHeight="1">
      <c r="A5" s="6"/>
      <c r="B5" s="6"/>
      <c r="C5" s="6"/>
      <c r="D5" s="7"/>
      <c r="E5" s="7"/>
      <c r="F5" s="12" t="s">
        <v>49</v>
      </c>
      <c r="G5" s="12" t="s">
        <v>50</v>
      </c>
      <c r="H5" s="12"/>
    </row>
    <row r="6" spans="1:8" ht="19.5" customHeight="1">
      <c r="A6" s="6"/>
      <c r="B6" s="173" t="s">
        <v>51</v>
      </c>
      <c r="C6" s="173"/>
      <c r="D6" s="173"/>
      <c r="E6" s="28"/>
      <c r="F6" s="12"/>
      <c r="G6" s="12"/>
      <c r="H6" s="12"/>
    </row>
    <row r="7" spans="1:8" ht="19.5" customHeight="1">
      <c r="A7" s="6"/>
      <c r="B7" s="174" t="s">
        <v>52</v>
      </c>
      <c r="C7" s="174"/>
      <c r="D7" s="174"/>
      <c r="E7" s="28"/>
      <c r="F7" s="12"/>
      <c r="G7" s="12"/>
      <c r="H7" s="12"/>
    </row>
    <row r="8" spans="1:8" ht="19.5" customHeight="1">
      <c r="A8" s="6"/>
      <c r="B8" s="29"/>
      <c r="C8" s="30"/>
      <c r="D8" s="31"/>
      <c r="E8" s="32"/>
      <c r="F8" s="12"/>
      <c r="G8" s="12"/>
      <c r="H8" s="12" t="s">
        <v>53</v>
      </c>
    </row>
    <row r="9" spans="1:8" ht="19.5" customHeight="1">
      <c r="A9" s="6"/>
      <c r="B9" s="33" t="s">
        <v>54</v>
      </c>
      <c r="C9" s="34"/>
      <c r="D9" s="35">
        <v>5000</v>
      </c>
      <c r="E9" s="36"/>
      <c r="F9" s="12"/>
      <c r="G9" s="12">
        <v>1</v>
      </c>
      <c r="H9" s="12">
        <f aca="true" t="shared" si="0" ref="H9:H29">IF(G9&lt;=$D$11,$D$9,IF(G9=$D$11+1,$F$15,0))</f>
        <v>5000</v>
      </c>
    </row>
    <row r="10" spans="1:8" ht="19.5" customHeight="1">
      <c r="A10" s="6"/>
      <c r="B10" s="33" t="s">
        <v>55</v>
      </c>
      <c r="C10" s="34"/>
      <c r="D10" s="37">
        <v>0.01</v>
      </c>
      <c r="E10" s="38"/>
      <c r="F10" s="12"/>
      <c r="G10" s="12">
        <f aca="true" t="shared" si="1" ref="G10:G28">G9+1</f>
        <v>2</v>
      </c>
      <c r="H10" s="12">
        <f t="shared" si="0"/>
        <v>5000</v>
      </c>
    </row>
    <row r="11" spans="1:8" ht="19.5" customHeight="1">
      <c r="A11" s="6"/>
      <c r="B11" s="33" t="s">
        <v>56</v>
      </c>
      <c r="C11" s="34"/>
      <c r="D11" s="39">
        <v>5</v>
      </c>
      <c r="E11" s="40"/>
      <c r="F11" s="12"/>
      <c r="G11" s="12">
        <f t="shared" si="1"/>
        <v>3</v>
      </c>
      <c r="H11" s="12">
        <f t="shared" si="0"/>
        <v>5000</v>
      </c>
    </row>
    <row r="12" spans="1:8" ht="19.5" customHeight="1">
      <c r="A12" s="6"/>
      <c r="B12" s="33" t="s">
        <v>57</v>
      </c>
      <c r="C12" s="34"/>
      <c r="D12" s="41">
        <v>0.23</v>
      </c>
      <c r="E12" s="42"/>
      <c r="F12" s="12"/>
      <c r="G12" s="12">
        <f t="shared" si="1"/>
        <v>4</v>
      </c>
      <c r="H12" s="12">
        <f t="shared" si="0"/>
        <v>5000</v>
      </c>
    </row>
    <row r="13" spans="1:8" ht="19.5" customHeight="1">
      <c r="A13" s="6"/>
      <c r="B13" s="33"/>
      <c r="C13" s="34"/>
      <c r="D13" s="43"/>
      <c r="E13" s="32"/>
      <c r="F13" s="12"/>
      <c r="G13" s="12">
        <f t="shared" si="1"/>
        <v>5</v>
      </c>
      <c r="H13" s="12">
        <f t="shared" si="0"/>
        <v>5000</v>
      </c>
    </row>
    <row r="14" spans="1:8" ht="19.5" customHeight="1">
      <c r="A14" s="6"/>
      <c r="B14" s="33" t="s">
        <v>58</v>
      </c>
      <c r="C14" s="6" t="s">
        <v>59</v>
      </c>
      <c r="D14" s="44">
        <f>D9*D11</f>
        <v>25000</v>
      </c>
      <c r="E14" s="45"/>
      <c r="F14" s="46">
        <f>FV(D10,D11,D9,0,1)</f>
        <v>-25760.075300499964</v>
      </c>
      <c r="G14" s="12">
        <f t="shared" si="1"/>
        <v>6</v>
      </c>
      <c r="H14" s="12">
        <f t="shared" si="0"/>
        <v>-27760.075300499964</v>
      </c>
    </row>
    <row r="15" spans="1:8" ht="19.5" customHeight="1">
      <c r="A15" s="6"/>
      <c r="B15" s="33" t="s">
        <v>60</v>
      </c>
      <c r="C15" s="6" t="s">
        <v>61</v>
      </c>
      <c r="D15" s="44">
        <f>-F14-D14</f>
        <v>760.0753004999642</v>
      </c>
      <c r="E15" s="45"/>
      <c r="F15" s="47">
        <f>-D19</f>
        <v>-27760.075300499964</v>
      </c>
      <c r="G15" s="12">
        <f t="shared" si="1"/>
        <v>7</v>
      </c>
      <c r="H15" s="12">
        <f t="shared" si="0"/>
        <v>0</v>
      </c>
    </row>
    <row r="16" spans="1:8" ht="19.5" customHeight="1">
      <c r="A16" s="6"/>
      <c r="B16" s="33" t="s">
        <v>62</v>
      </c>
      <c r="C16" s="6" t="s">
        <v>63</v>
      </c>
      <c r="D16" s="44">
        <f>D14*0.15</f>
        <v>3750</v>
      </c>
      <c r="E16" s="45"/>
      <c r="F16" s="48">
        <f>IRR(H9:H29,D10)</f>
        <v>0.0351131856804482</v>
      </c>
      <c r="G16" s="12">
        <f t="shared" si="1"/>
        <v>8</v>
      </c>
      <c r="H16" s="12">
        <f t="shared" si="0"/>
        <v>0</v>
      </c>
    </row>
    <row r="17" spans="1:8" ht="19.5" customHeight="1">
      <c r="A17" s="6"/>
      <c r="B17" s="33" t="s">
        <v>64</v>
      </c>
      <c r="C17" s="6" t="s">
        <v>65</v>
      </c>
      <c r="D17" s="44">
        <f>D14+D15-D16</f>
        <v>22010.075300499964</v>
      </c>
      <c r="E17" s="45"/>
      <c r="F17" s="12"/>
      <c r="G17" s="12">
        <f t="shared" si="1"/>
        <v>9</v>
      </c>
      <c r="H17" s="12">
        <f t="shared" si="0"/>
        <v>0</v>
      </c>
    </row>
    <row r="18" spans="1:8" ht="19.5" customHeight="1">
      <c r="A18" s="6"/>
      <c r="B18" s="33" t="s">
        <v>66</v>
      </c>
      <c r="C18" s="6" t="s">
        <v>67</v>
      </c>
      <c r="D18" s="44">
        <f>D14*D12</f>
        <v>5750</v>
      </c>
      <c r="E18" s="45"/>
      <c r="F18" s="12"/>
      <c r="G18" s="12">
        <f t="shared" si="1"/>
        <v>10</v>
      </c>
      <c r="H18" s="12">
        <f t="shared" si="0"/>
        <v>0</v>
      </c>
    </row>
    <row r="19" spans="1:8" ht="19.5" customHeight="1">
      <c r="A19" s="6"/>
      <c r="B19" s="49" t="s">
        <v>68</v>
      </c>
      <c r="C19" s="6"/>
      <c r="D19" s="50">
        <f>D18+D17</f>
        <v>27760.075300499964</v>
      </c>
      <c r="E19" s="45"/>
      <c r="F19" s="12"/>
      <c r="G19" s="12">
        <f t="shared" si="1"/>
        <v>11</v>
      </c>
      <c r="H19" s="12">
        <f t="shared" si="0"/>
        <v>0</v>
      </c>
    </row>
    <row r="20" spans="1:8" ht="19.5" customHeight="1">
      <c r="A20" s="6"/>
      <c r="B20" s="49"/>
      <c r="C20" s="6"/>
      <c r="D20" s="50"/>
      <c r="E20" s="45"/>
      <c r="F20" s="12"/>
      <c r="G20" s="12">
        <f t="shared" si="1"/>
        <v>12</v>
      </c>
      <c r="H20" s="12">
        <f t="shared" si="0"/>
        <v>0</v>
      </c>
    </row>
    <row r="21" spans="1:8" ht="19.5" customHeight="1">
      <c r="A21" s="6"/>
      <c r="B21" s="51" t="s">
        <v>69</v>
      </c>
      <c r="C21" s="52">
        <f>D11</f>
        <v>5</v>
      </c>
      <c r="D21" s="50">
        <f>D19-D14</f>
        <v>2760.075300499964</v>
      </c>
      <c r="E21" s="45"/>
      <c r="F21" s="12"/>
      <c r="G21" s="12">
        <f t="shared" si="1"/>
        <v>13</v>
      </c>
      <c r="H21" s="12">
        <f t="shared" si="0"/>
        <v>0</v>
      </c>
    </row>
    <row r="22" spans="1:8" ht="19.5" customHeight="1">
      <c r="A22" s="6"/>
      <c r="B22" s="53" t="s">
        <v>70</v>
      </c>
      <c r="C22" s="54"/>
      <c r="D22" s="55">
        <f>F16</f>
        <v>0.0351131856804482</v>
      </c>
      <c r="E22" s="45"/>
      <c r="F22" s="12"/>
      <c r="G22" s="12">
        <f t="shared" si="1"/>
        <v>14</v>
      </c>
      <c r="H22" s="12">
        <f t="shared" si="0"/>
        <v>0</v>
      </c>
    </row>
    <row r="23" spans="1:8" ht="19.5" customHeight="1">
      <c r="A23" s="6"/>
      <c r="B23" s="6"/>
      <c r="C23" s="6"/>
      <c r="D23" s="7"/>
      <c r="E23" s="7"/>
      <c r="F23" s="8"/>
      <c r="G23" s="12">
        <f t="shared" si="1"/>
        <v>15</v>
      </c>
      <c r="H23" s="12">
        <f t="shared" si="0"/>
        <v>0</v>
      </c>
    </row>
    <row r="24" spans="1:8" ht="19.5" customHeight="1">
      <c r="A24" s="6"/>
      <c r="B24" s="56" t="s">
        <v>71</v>
      </c>
      <c r="C24" s="6"/>
      <c r="D24" s="7"/>
      <c r="E24" s="7"/>
      <c r="F24" s="12"/>
      <c r="G24" s="12">
        <f t="shared" si="1"/>
        <v>16</v>
      </c>
      <c r="H24" s="12">
        <f t="shared" si="0"/>
        <v>0</v>
      </c>
    </row>
    <row r="25" spans="1:8" ht="19.5" customHeight="1">
      <c r="A25" s="6"/>
      <c r="B25" s="6"/>
      <c r="C25" s="6"/>
      <c r="D25" s="7"/>
      <c r="E25" s="7"/>
      <c r="F25" s="12"/>
      <c r="G25" s="12">
        <f t="shared" si="1"/>
        <v>17</v>
      </c>
      <c r="H25" s="12">
        <f t="shared" si="0"/>
        <v>0</v>
      </c>
    </row>
    <row r="26" spans="1:8" ht="19.5" customHeight="1">
      <c r="A26" s="6"/>
      <c r="B26" s="6"/>
      <c r="C26" s="6"/>
      <c r="D26" s="7"/>
      <c r="E26" s="7"/>
      <c r="F26" s="12"/>
      <c r="G26" s="12">
        <f t="shared" si="1"/>
        <v>18</v>
      </c>
      <c r="H26" s="12">
        <f t="shared" si="0"/>
        <v>0</v>
      </c>
    </row>
    <row r="27" spans="1:8" ht="19.5" customHeight="1">
      <c r="A27" s="6"/>
      <c r="B27" s="6"/>
      <c r="C27" s="6"/>
      <c r="D27" s="7"/>
      <c r="E27" s="7"/>
      <c r="F27" s="12"/>
      <c r="G27" s="12">
        <f t="shared" si="1"/>
        <v>19</v>
      </c>
      <c r="H27" s="12">
        <f t="shared" si="0"/>
        <v>0</v>
      </c>
    </row>
    <row r="28" spans="1:8" ht="19.5" customHeight="1">
      <c r="A28" s="6"/>
      <c r="B28" s="57" t="s">
        <v>72</v>
      </c>
      <c r="C28" s="58"/>
      <c r="D28" s="59"/>
      <c r="E28" s="7"/>
      <c r="G28" s="12">
        <f t="shared" si="1"/>
        <v>20</v>
      </c>
      <c r="H28" s="12">
        <f t="shared" si="0"/>
        <v>0</v>
      </c>
    </row>
    <row r="29" spans="1:8" ht="19.5" customHeight="1">
      <c r="A29" s="6"/>
      <c r="B29" s="60" t="s">
        <v>73</v>
      </c>
      <c r="C29" s="175"/>
      <c r="D29" s="175"/>
      <c r="E29" s="7"/>
      <c r="G29" s="12">
        <v>21</v>
      </c>
      <c r="H29" s="12">
        <f t="shared" si="0"/>
        <v>0</v>
      </c>
    </row>
    <row r="30" spans="1:5" ht="19.5" customHeight="1">
      <c r="A30" s="6"/>
      <c r="B30" s="33" t="s">
        <v>74</v>
      </c>
      <c r="C30" s="34"/>
      <c r="D30" s="61">
        <f>D18</f>
        <v>5750</v>
      </c>
      <c r="E30" s="7"/>
    </row>
    <row r="31" spans="1:6" ht="19.5" customHeight="1">
      <c r="A31" s="6"/>
      <c r="B31" s="33" t="s">
        <v>75</v>
      </c>
      <c r="C31" s="34"/>
      <c r="D31" s="61">
        <f>D18/D11/12</f>
        <v>95.83333333333333</v>
      </c>
      <c r="E31" s="7"/>
      <c r="F31" s="12"/>
    </row>
    <row r="32" spans="1:6" ht="19.5" customHeight="1">
      <c r="A32" s="6"/>
      <c r="B32" s="33" t="s">
        <v>76</v>
      </c>
      <c r="C32" s="34"/>
      <c r="D32" s="43">
        <f>D11</f>
        <v>5</v>
      </c>
      <c r="E32" s="7"/>
      <c r="F32" s="12"/>
    </row>
    <row r="33" spans="1:5" ht="19.5" customHeight="1">
      <c r="A33" s="6"/>
      <c r="B33" s="33" t="s">
        <v>77</v>
      </c>
      <c r="C33" s="34"/>
      <c r="D33" s="62">
        <v>0.03</v>
      </c>
      <c r="E33" s="7"/>
    </row>
    <row r="34" spans="1:6" ht="19.5" customHeight="1">
      <c r="A34" s="6"/>
      <c r="B34" s="33" t="s">
        <v>78</v>
      </c>
      <c r="C34" s="34" t="s">
        <v>79</v>
      </c>
      <c r="D34" s="44">
        <f>-F37</f>
        <v>6189.008852625493</v>
      </c>
      <c r="E34" s="7"/>
      <c r="F34" s="63">
        <f>(1+D33)^(1/F35)-1</f>
        <v>0.0024662697723036864</v>
      </c>
    </row>
    <row r="35" spans="1:6" ht="19.5" customHeight="1">
      <c r="A35" s="6"/>
      <c r="B35" s="64" t="s">
        <v>80</v>
      </c>
      <c r="C35" s="65"/>
      <c r="D35" s="66">
        <f>D34-D30</f>
        <v>439.0088526254931</v>
      </c>
      <c r="E35" s="7"/>
      <c r="F35" s="1">
        <v>12</v>
      </c>
    </row>
    <row r="36" spans="1:6" ht="19.5" customHeight="1">
      <c r="A36" s="6"/>
      <c r="B36" s="6"/>
      <c r="C36" s="6"/>
      <c r="D36" s="7"/>
      <c r="E36" s="7"/>
      <c r="F36" s="1">
        <f>D32*F35</f>
        <v>60</v>
      </c>
    </row>
    <row r="37" spans="1:6" ht="19.5" customHeight="1">
      <c r="A37" s="6"/>
      <c r="B37" s="6"/>
      <c r="C37" s="6"/>
      <c r="D37" s="7"/>
      <c r="E37" s="7"/>
      <c r="F37" s="67">
        <f>FV(F34,F36,D31)</f>
        <v>-6189.008852625493</v>
      </c>
    </row>
    <row r="38" spans="1:5" ht="19.5" customHeight="1">
      <c r="A38" s="6"/>
      <c r="B38" s="6"/>
      <c r="C38" s="6"/>
      <c r="D38" s="7"/>
      <c r="E38" s="7"/>
    </row>
    <row r="39" spans="1:5" ht="19.5" customHeight="1">
      <c r="A39" s="6"/>
      <c r="B39" s="6"/>
      <c r="C39" s="6"/>
      <c r="D39" s="7"/>
      <c r="E39" s="7"/>
    </row>
    <row r="40" spans="1:5" ht="19.5" customHeight="1">
      <c r="A40" s="6"/>
      <c r="B40" s="68" t="s">
        <v>81</v>
      </c>
      <c r="C40" s="58"/>
      <c r="D40" s="59"/>
      <c r="E40" s="7"/>
    </row>
    <row r="41" spans="1:5" ht="19.5" customHeight="1">
      <c r="A41" s="6"/>
      <c r="B41" s="69" t="s">
        <v>82</v>
      </c>
      <c r="C41" s="70">
        <f>D11</f>
        <v>5</v>
      </c>
      <c r="D41" s="71"/>
      <c r="E41" s="7"/>
    </row>
    <row r="42" spans="1:5" ht="19.5" customHeight="1">
      <c r="A42" s="6"/>
      <c r="B42" s="29"/>
      <c r="C42" s="30"/>
      <c r="D42" s="31"/>
      <c r="E42" s="7"/>
    </row>
    <row r="43" spans="1:5" ht="19.5" customHeight="1">
      <c r="A43" s="6"/>
      <c r="B43" s="33" t="s">
        <v>83</v>
      </c>
      <c r="C43" s="34"/>
      <c r="D43" s="61">
        <f>D14</f>
        <v>25000</v>
      </c>
      <c r="E43" s="7"/>
    </row>
    <row r="44" spans="1:5" ht="19.5" customHeight="1">
      <c r="A44" s="6"/>
      <c r="B44" s="33"/>
      <c r="C44" s="34"/>
      <c r="D44" s="72"/>
      <c r="E44" s="7"/>
    </row>
    <row r="45" spans="1:8" ht="19.5" customHeight="1">
      <c r="A45" s="6"/>
      <c r="B45" s="33" t="s">
        <v>84</v>
      </c>
      <c r="C45" s="34"/>
      <c r="D45" s="61">
        <f>D17</f>
        <v>22010.075300499964</v>
      </c>
      <c r="E45" s="7"/>
      <c r="G45" s="12" t="s">
        <v>50</v>
      </c>
      <c r="H45" s="12"/>
    </row>
    <row r="46" spans="1:8" ht="19.5" customHeight="1">
      <c r="A46" s="6"/>
      <c r="B46" s="33" t="s">
        <v>85</v>
      </c>
      <c r="C46" s="34"/>
      <c r="D46" s="61">
        <f>D34</f>
        <v>6189.008852625493</v>
      </c>
      <c r="E46" s="7"/>
      <c r="G46" s="12"/>
      <c r="H46" s="12"/>
    </row>
    <row r="47" spans="1:8" ht="19.5" customHeight="1">
      <c r="A47" s="6"/>
      <c r="B47" s="49" t="s">
        <v>86</v>
      </c>
      <c r="C47" s="34" t="s">
        <v>87</v>
      </c>
      <c r="D47" s="73">
        <f>SUM(D45:D46)</f>
        <v>28199.084153125455</v>
      </c>
      <c r="E47" s="7"/>
      <c r="G47" s="12"/>
      <c r="H47" s="12"/>
    </row>
    <row r="48" spans="1:8" ht="19.5" customHeight="1">
      <c r="A48" s="6"/>
      <c r="B48" s="49"/>
      <c r="C48" s="74"/>
      <c r="D48" s="73"/>
      <c r="E48" s="7"/>
      <c r="G48" s="12"/>
      <c r="H48" s="12" t="s">
        <v>53</v>
      </c>
    </row>
    <row r="49" spans="1:8" ht="19.5" customHeight="1">
      <c r="A49" s="6"/>
      <c r="B49" s="49" t="s">
        <v>88</v>
      </c>
      <c r="C49" s="74"/>
      <c r="D49" s="73">
        <f>D47-D43</f>
        <v>3199.0841531254555</v>
      </c>
      <c r="E49" s="7"/>
      <c r="G49" s="12"/>
      <c r="H49" s="12"/>
    </row>
    <row r="50" spans="1:8" ht="19.5" customHeight="1">
      <c r="A50" s="6"/>
      <c r="B50" s="33"/>
      <c r="C50" s="34"/>
      <c r="D50" s="43"/>
      <c r="E50" s="7"/>
      <c r="G50" s="12">
        <v>1</v>
      </c>
      <c r="H50" s="75">
        <f aca="true" t="shared" si="2" ref="H50:H70">IF(G50&lt;=$D$11,$D$9,IF(G50=$D$11+1,-$D$47,0))</f>
        <v>5000</v>
      </c>
    </row>
    <row r="51" spans="1:8" ht="19.5" customHeight="1">
      <c r="A51" s="6"/>
      <c r="B51" s="49" t="s">
        <v>89</v>
      </c>
      <c r="C51" s="34"/>
      <c r="D51" s="76">
        <f>F55</f>
        <v>0.04041009212757353</v>
      </c>
      <c r="E51" s="7"/>
      <c r="G51" s="12">
        <f aca="true" t="shared" si="3" ref="G51:G69">G50+1</f>
        <v>2</v>
      </c>
      <c r="H51" s="75">
        <f t="shared" si="2"/>
        <v>5000</v>
      </c>
    </row>
    <row r="52" spans="1:8" ht="19.5" customHeight="1">
      <c r="A52" s="6"/>
      <c r="B52" s="64"/>
      <c r="C52" s="65"/>
      <c r="D52" s="77"/>
      <c r="E52" s="7"/>
      <c r="G52" s="12">
        <f t="shared" si="3"/>
        <v>3</v>
      </c>
      <c r="H52" s="75">
        <f t="shared" si="2"/>
        <v>5000</v>
      </c>
    </row>
    <row r="53" spans="1:8" ht="19.5" customHeight="1">
      <c r="A53" s="6"/>
      <c r="B53" s="6"/>
      <c r="C53" s="6"/>
      <c r="D53" s="7"/>
      <c r="E53" s="7"/>
      <c r="G53" s="12">
        <f t="shared" si="3"/>
        <v>4</v>
      </c>
      <c r="H53" s="75">
        <f t="shared" si="2"/>
        <v>5000</v>
      </c>
    </row>
    <row r="54" spans="1:8" ht="19.5" customHeight="1">
      <c r="A54" s="78"/>
      <c r="B54" s="78"/>
      <c r="C54" s="78"/>
      <c r="D54" s="19"/>
      <c r="F54" s="78"/>
      <c r="G54" s="12">
        <f t="shared" si="3"/>
        <v>5</v>
      </c>
      <c r="H54" s="75">
        <f t="shared" si="2"/>
        <v>5000</v>
      </c>
    </row>
    <row r="55" spans="1:8" ht="19.5" customHeight="1">
      <c r="A55" s="78"/>
      <c r="B55" s="78"/>
      <c r="C55" s="78"/>
      <c r="D55" s="19"/>
      <c r="F55" s="79">
        <f>IRR(H50:H70)</f>
        <v>0.04041009212757353</v>
      </c>
      <c r="G55" s="12">
        <f t="shared" si="3"/>
        <v>6</v>
      </c>
      <c r="H55" s="75">
        <f t="shared" si="2"/>
        <v>-28199.084153125455</v>
      </c>
    </row>
    <row r="56" spans="1:8" ht="19.5" customHeight="1">
      <c r="A56" s="78"/>
      <c r="B56" s="78"/>
      <c r="C56" s="78"/>
      <c r="D56" s="19"/>
      <c r="F56" s="78"/>
      <c r="G56" s="12">
        <f t="shared" si="3"/>
        <v>7</v>
      </c>
      <c r="H56" s="75">
        <f t="shared" si="2"/>
        <v>0</v>
      </c>
    </row>
    <row r="57" spans="1:8" ht="19.5" customHeight="1">
      <c r="A57" s="78"/>
      <c r="B57" s="78"/>
      <c r="C57" s="78"/>
      <c r="D57" s="19"/>
      <c r="F57" s="78"/>
      <c r="G57" s="12">
        <f t="shared" si="3"/>
        <v>8</v>
      </c>
      <c r="H57" s="75">
        <f t="shared" si="2"/>
        <v>0</v>
      </c>
    </row>
    <row r="58" spans="1:8" ht="19.5" customHeight="1">
      <c r="A58" s="78"/>
      <c r="B58" s="78"/>
      <c r="C58" s="78"/>
      <c r="D58" s="19"/>
      <c r="F58" s="78"/>
      <c r="G58" s="12">
        <f t="shared" si="3"/>
        <v>9</v>
      </c>
      <c r="H58" s="75">
        <f t="shared" si="2"/>
        <v>0</v>
      </c>
    </row>
    <row r="59" spans="1:8" ht="19.5" customHeight="1">
      <c r="A59" s="78"/>
      <c r="B59" s="78"/>
      <c r="C59" s="78"/>
      <c r="D59" s="19"/>
      <c r="F59" s="78"/>
      <c r="G59" s="12">
        <f t="shared" si="3"/>
        <v>10</v>
      </c>
      <c r="H59" s="75">
        <f t="shared" si="2"/>
        <v>0</v>
      </c>
    </row>
    <row r="60" spans="1:8" ht="19.5" customHeight="1">
      <c r="A60" s="78"/>
      <c r="B60" s="78"/>
      <c r="C60" s="78"/>
      <c r="D60" s="19"/>
      <c r="F60" s="78"/>
      <c r="G60" s="12">
        <f t="shared" si="3"/>
        <v>11</v>
      </c>
      <c r="H60" s="75">
        <f t="shared" si="2"/>
        <v>0</v>
      </c>
    </row>
    <row r="61" spans="1:8" ht="19.5" customHeight="1">
      <c r="A61" s="78"/>
      <c r="B61" s="78"/>
      <c r="C61" s="78"/>
      <c r="D61" s="19"/>
      <c r="F61" s="78"/>
      <c r="G61" s="12">
        <f t="shared" si="3"/>
        <v>12</v>
      </c>
      <c r="H61" s="75">
        <f t="shared" si="2"/>
        <v>0</v>
      </c>
    </row>
    <row r="62" spans="1:8" ht="19.5" customHeight="1">
      <c r="A62" s="78"/>
      <c r="B62" s="78"/>
      <c r="C62" s="78"/>
      <c r="D62" s="19"/>
      <c r="F62" s="78"/>
      <c r="G62" s="12">
        <f t="shared" si="3"/>
        <v>13</v>
      </c>
      <c r="H62" s="75">
        <f t="shared" si="2"/>
        <v>0</v>
      </c>
    </row>
    <row r="63" spans="1:8" ht="19.5" customHeight="1">
      <c r="A63" s="78"/>
      <c r="B63" s="78"/>
      <c r="C63" s="78"/>
      <c r="D63" s="19"/>
      <c r="F63" s="78"/>
      <c r="G63" s="12">
        <f t="shared" si="3"/>
        <v>14</v>
      </c>
      <c r="H63" s="75">
        <f t="shared" si="2"/>
        <v>0</v>
      </c>
    </row>
    <row r="64" spans="1:8" ht="19.5" customHeight="1">
      <c r="A64" s="78"/>
      <c r="B64" s="78"/>
      <c r="C64" s="78"/>
      <c r="D64" s="19"/>
      <c r="F64" s="78"/>
      <c r="G64" s="12">
        <f t="shared" si="3"/>
        <v>15</v>
      </c>
      <c r="H64" s="75">
        <f t="shared" si="2"/>
        <v>0</v>
      </c>
    </row>
    <row r="65" spans="1:8" ht="19.5" customHeight="1">
      <c r="A65" s="78"/>
      <c r="B65" s="78"/>
      <c r="C65" s="78"/>
      <c r="D65" s="19"/>
      <c r="F65" s="78"/>
      <c r="G65" s="12">
        <f t="shared" si="3"/>
        <v>16</v>
      </c>
      <c r="H65" s="75">
        <f t="shared" si="2"/>
        <v>0</v>
      </c>
    </row>
    <row r="66" spans="1:8" ht="19.5" customHeight="1">
      <c r="A66" s="78"/>
      <c r="B66" s="78"/>
      <c r="C66" s="78"/>
      <c r="D66" s="19"/>
      <c r="F66" s="78"/>
      <c r="G66" s="12">
        <f t="shared" si="3"/>
        <v>17</v>
      </c>
      <c r="H66" s="75">
        <f t="shared" si="2"/>
        <v>0</v>
      </c>
    </row>
    <row r="67" spans="1:8" ht="19.5" customHeight="1">
      <c r="A67" s="78"/>
      <c r="B67" s="78"/>
      <c r="C67" s="78"/>
      <c r="D67" s="19"/>
      <c r="F67" s="78"/>
      <c r="G67" s="12">
        <f t="shared" si="3"/>
        <v>18</v>
      </c>
      <c r="H67" s="75">
        <f t="shared" si="2"/>
        <v>0</v>
      </c>
    </row>
    <row r="68" spans="1:8" ht="19.5" customHeight="1">
      <c r="A68" s="78"/>
      <c r="B68" s="78"/>
      <c r="C68" s="78"/>
      <c r="D68" s="19"/>
      <c r="F68" s="78"/>
      <c r="G68" s="12">
        <f t="shared" si="3"/>
        <v>19</v>
      </c>
      <c r="H68" s="75">
        <f t="shared" si="2"/>
        <v>0</v>
      </c>
    </row>
    <row r="69" spans="1:8" ht="19.5" customHeight="1">
      <c r="A69" s="78"/>
      <c r="B69" s="78"/>
      <c r="C69" s="78"/>
      <c r="D69" s="19"/>
      <c r="F69" s="78"/>
      <c r="G69" s="12">
        <f t="shared" si="3"/>
        <v>20</v>
      </c>
      <c r="H69" s="75">
        <f t="shared" si="2"/>
        <v>0</v>
      </c>
    </row>
    <row r="70" spans="1:8" ht="19.5" customHeight="1">
      <c r="A70" s="78"/>
      <c r="B70" s="78"/>
      <c r="C70" s="78"/>
      <c r="D70" s="19"/>
      <c r="F70" s="78"/>
      <c r="G70" s="12">
        <v>21</v>
      </c>
      <c r="H70" s="75">
        <f t="shared" si="2"/>
        <v>0</v>
      </c>
    </row>
    <row r="71" ht="19.5" customHeight="1"/>
    <row r="72" ht="19.5" customHeight="1"/>
  </sheetData>
  <sheetProtection sheet="1"/>
  <mergeCells count="4">
    <mergeCell ref="B2:E2"/>
    <mergeCell ref="B6:D6"/>
    <mergeCell ref="B7:D7"/>
    <mergeCell ref="C29:D29"/>
  </mergeCells>
  <printOptions/>
  <pageMargins left="0" right="0" top="0" bottom="0" header="0.5118055555555555" footer="0.5118055555555555"/>
  <pageSetup horizontalDpi="300" verticalDpi="300" orientation="portrait" paperSize="9" scale="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zoomScalePageLayoutView="0" workbookViewId="0" topLeftCell="A27">
      <selection activeCell="D35" sqref="D35"/>
    </sheetView>
  </sheetViews>
  <sheetFormatPr defaultColWidth="20.57421875" defaultRowHeight="12.75"/>
  <cols>
    <col min="1" max="1" width="9.421875" style="1" customWidth="1"/>
    <col min="2" max="2" width="67.57421875" style="1" customWidth="1"/>
    <col min="3" max="3" width="7.7109375" style="1" customWidth="1"/>
    <col min="4" max="4" width="20.57421875" style="5" customWidth="1"/>
    <col min="5" max="5" width="20.57421875" style="19" customWidth="1"/>
    <col min="6" max="16384" width="20.57421875" style="1" customWidth="1"/>
  </cols>
  <sheetData>
    <row r="1" spans="1:6" ht="19.5" customHeight="1">
      <c r="A1" s="6"/>
      <c r="B1" s="80"/>
      <c r="C1" s="81"/>
      <c r="D1" s="82"/>
      <c r="E1" s="83"/>
      <c r="F1" s="1">
        <v>12</v>
      </c>
    </row>
    <row r="2" spans="1:5" ht="19.5" customHeight="1">
      <c r="A2" s="6"/>
      <c r="B2" s="176" t="s">
        <v>48</v>
      </c>
      <c r="C2" s="176"/>
      <c r="D2" s="176"/>
      <c r="E2" s="176"/>
    </row>
    <row r="3" spans="1:5" ht="19.5" customHeight="1">
      <c r="A3" s="6"/>
      <c r="B3" s="84"/>
      <c r="C3" s="85"/>
      <c r="D3" s="86"/>
      <c r="E3" s="87"/>
    </row>
    <row r="4" spans="1:5" ht="19.5" customHeight="1">
      <c r="A4" s="6"/>
      <c r="B4" s="6"/>
      <c r="C4" s="6"/>
      <c r="D4" s="7"/>
      <c r="E4" s="7"/>
    </row>
    <row r="5" spans="1:8" ht="19.5" customHeight="1">
      <c r="A5" s="6"/>
      <c r="B5" s="6"/>
      <c r="C5" s="6"/>
      <c r="D5" s="7"/>
      <c r="E5" s="7"/>
      <c r="F5" s="12" t="s">
        <v>49</v>
      </c>
      <c r="G5" s="12" t="s">
        <v>50</v>
      </c>
      <c r="H5" s="12"/>
    </row>
    <row r="6" spans="1:8" ht="19.5" customHeight="1">
      <c r="A6" s="6"/>
      <c r="B6" s="177" t="s">
        <v>51</v>
      </c>
      <c r="C6" s="177"/>
      <c r="D6" s="177"/>
      <c r="E6" s="28"/>
      <c r="F6" s="12"/>
      <c r="G6" s="12"/>
      <c r="H6" s="12"/>
    </row>
    <row r="7" spans="1:8" ht="19.5" customHeight="1">
      <c r="A7" s="6"/>
      <c r="B7" s="178" t="s">
        <v>90</v>
      </c>
      <c r="C7" s="178"/>
      <c r="D7" s="178"/>
      <c r="E7" s="28"/>
      <c r="F7" s="12"/>
      <c r="G7" s="12"/>
      <c r="H7" s="12"/>
    </row>
    <row r="8" spans="1:8" ht="19.5" customHeight="1">
      <c r="A8" s="6"/>
      <c r="B8" s="29"/>
      <c r="C8" s="30"/>
      <c r="D8" s="31"/>
      <c r="E8" s="32"/>
      <c r="F8" s="12"/>
      <c r="G8" s="12"/>
      <c r="H8" s="12" t="s">
        <v>53</v>
      </c>
    </row>
    <row r="9" spans="1:8" ht="19.5" customHeight="1">
      <c r="A9" s="6"/>
      <c r="B9" s="33" t="s">
        <v>54</v>
      </c>
      <c r="C9" s="34"/>
      <c r="D9" s="88">
        <v>5000</v>
      </c>
      <c r="E9" s="36"/>
      <c r="F9" s="12"/>
      <c r="G9" s="12">
        <v>1</v>
      </c>
      <c r="H9" s="12">
        <f aca="true" t="shared" si="0" ref="H9:H29">IF(G9&lt;=$D$11,$D$9,IF(G9=$D$11+1,$F$15,0))</f>
        <v>5000</v>
      </c>
    </row>
    <row r="10" spans="1:8" ht="19.5" customHeight="1">
      <c r="A10" s="6"/>
      <c r="B10" s="33" t="s">
        <v>55</v>
      </c>
      <c r="C10" s="34"/>
      <c r="D10" s="89">
        <v>0.03</v>
      </c>
      <c r="E10" s="38"/>
      <c r="F10" s="12"/>
      <c r="G10" s="12">
        <f aca="true" t="shared" si="1" ref="G10:G28">G9+1</f>
        <v>2</v>
      </c>
      <c r="H10" s="12">
        <f t="shared" si="0"/>
        <v>5000</v>
      </c>
    </row>
    <row r="11" spans="1:8" ht="19.5" customHeight="1">
      <c r="A11" s="6"/>
      <c r="B11" s="33" t="s">
        <v>56</v>
      </c>
      <c r="C11" s="34"/>
      <c r="D11" s="90">
        <v>5</v>
      </c>
      <c r="E11" s="40"/>
      <c r="F11" s="12"/>
      <c r="G11" s="12">
        <f t="shared" si="1"/>
        <v>3</v>
      </c>
      <c r="H11" s="12">
        <f t="shared" si="0"/>
        <v>5000</v>
      </c>
    </row>
    <row r="12" spans="1:8" ht="19.5" customHeight="1">
      <c r="A12" s="6"/>
      <c r="B12" s="33" t="s">
        <v>57</v>
      </c>
      <c r="C12" s="34"/>
      <c r="D12" s="41">
        <v>0.27</v>
      </c>
      <c r="E12" s="42"/>
      <c r="F12" s="12"/>
      <c r="G12" s="12">
        <f t="shared" si="1"/>
        <v>4</v>
      </c>
      <c r="H12" s="12">
        <f t="shared" si="0"/>
        <v>5000</v>
      </c>
    </row>
    <row r="13" spans="1:8" ht="19.5" customHeight="1">
      <c r="A13" s="6"/>
      <c r="B13" s="33"/>
      <c r="C13" s="34"/>
      <c r="D13" s="43"/>
      <c r="E13" s="32"/>
      <c r="F13" s="12"/>
      <c r="G13" s="12">
        <f t="shared" si="1"/>
        <v>5</v>
      </c>
      <c r="H13" s="12">
        <f t="shared" si="0"/>
        <v>5000</v>
      </c>
    </row>
    <row r="14" spans="1:8" ht="19.5" customHeight="1">
      <c r="A14" s="6"/>
      <c r="B14" s="33" t="s">
        <v>58</v>
      </c>
      <c r="C14" s="6" t="s">
        <v>59</v>
      </c>
      <c r="D14" s="44">
        <f>D9*D11</f>
        <v>25000</v>
      </c>
      <c r="E14" s="45"/>
      <c r="F14" s="46">
        <f>FV(D10,D11,D9,0,1)</f>
        <v>-27342.049421499978</v>
      </c>
      <c r="G14" s="12">
        <f t="shared" si="1"/>
        <v>6</v>
      </c>
      <c r="H14" s="12">
        <f t="shared" si="0"/>
        <v>-30342.049421499978</v>
      </c>
    </row>
    <row r="15" spans="1:8" ht="19.5" customHeight="1">
      <c r="A15" s="6"/>
      <c r="B15" s="33" t="s">
        <v>60</v>
      </c>
      <c r="C15" s="6" t="s">
        <v>61</v>
      </c>
      <c r="D15" s="44">
        <f>-F14-D14</f>
        <v>2342.049421499978</v>
      </c>
      <c r="E15" s="45"/>
      <c r="F15" s="47">
        <f>-D19</f>
        <v>-30342.049421499978</v>
      </c>
      <c r="G15" s="12">
        <f t="shared" si="1"/>
        <v>7</v>
      </c>
      <c r="H15" s="12">
        <f t="shared" si="0"/>
        <v>0</v>
      </c>
    </row>
    <row r="16" spans="1:8" ht="19.5" customHeight="1">
      <c r="A16" s="6"/>
      <c r="B16" s="33" t="s">
        <v>62</v>
      </c>
      <c r="C16" s="6" t="s">
        <v>63</v>
      </c>
      <c r="D16" s="44">
        <f>D14*0.15</f>
        <v>3750</v>
      </c>
      <c r="E16" s="45"/>
      <c r="F16" s="48">
        <f>IRR(H9:H29,D10)</f>
        <v>0.06526300498410467</v>
      </c>
      <c r="G16" s="12">
        <f t="shared" si="1"/>
        <v>8</v>
      </c>
      <c r="H16" s="12">
        <f t="shared" si="0"/>
        <v>0</v>
      </c>
    </row>
    <row r="17" spans="1:8" ht="19.5" customHeight="1">
      <c r="A17" s="6"/>
      <c r="B17" s="33" t="s">
        <v>64</v>
      </c>
      <c r="C17" s="6" t="s">
        <v>65</v>
      </c>
      <c r="D17" s="44">
        <f>D14+D15-D16</f>
        <v>23592.049421499978</v>
      </c>
      <c r="E17" s="45"/>
      <c r="F17" s="12"/>
      <c r="G17" s="12">
        <f t="shared" si="1"/>
        <v>9</v>
      </c>
      <c r="H17" s="12">
        <f t="shared" si="0"/>
        <v>0</v>
      </c>
    </row>
    <row r="18" spans="1:8" ht="19.5" customHeight="1">
      <c r="A18" s="6"/>
      <c r="B18" s="33" t="s">
        <v>91</v>
      </c>
      <c r="C18" s="6" t="s">
        <v>67</v>
      </c>
      <c r="D18" s="44">
        <f>D14*D12</f>
        <v>6750</v>
      </c>
      <c r="E18" s="45"/>
      <c r="F18" s="12"/>
      <c r="G18" s="12">
        <f t="shared" si="1"/>
        <v>10</v>
      </c>
      <c r="H18" s="12">
        <f t="shared" si="0"/>
        <v>0</v>
      </c>
    </row>
    <row r="19" spans="1:8" ht="19.5" customHeight="1">
      <c r="A19" s="6"/>
      <c r="B19" s="49" t="s">
        <v>68</v>
      </c>
      <c r="C19" s="6"/>
      <c r="D19" s="50">
        <f>D18+D17</f>
        <v>30342.049421499978</v>
      </c>
      <c r="E19" s="45"/>
      <c r="F19" s="12"/>
      <c r="G19" s="12">
        <f t="shared" si="1"/>
        <v>11</v>
      </c>
      <c r="H19" s="12">
        <f t="shared" si="0"/>
        <v>0</v>
      </c>
    </row>
    <row r="20" spans="1:8" ht="19.5" customHeight="1">
      <c r="A20" s="6"/>
      <c r="B20" s="49"/>
      <c r="C20" s="6"/>
      <c r="D20" s="50"/>
      <c r="E20" s="45"/>
      <c r="F20" s="12"/>
      <c r="G20" s="12">
        <f t="shared" si="1"/>
        <v>12</v>
      </c>
      <c r="H20" s="12">
        <f t="shared" si="0"/>
        <v>0</v>
      </c>
    </row>
    <row r="21" spans="1:8" ht="19.5" customHeight="1">
      <c r="A21" s="6"/>
      <c r="B21" s="51" t="s">
        <v>69</v>
      </c>
      <c r="C21" s="52">
        <f>D11</f>
        <v>5</v>
      </c>
      <c r="D21" s="50">
        <f>D19-D14</f>
        <v>5342.049421499978</v>
      </c>
      <c r="E21" s="45"/>
      <c r="F21" s="12"/>
      <c r="G21" s="12">
        <f t="shared" si="1"/>
        <v>13</v>
      </c>
      <c r="H21" s="12">
        <f t="shared" si="0"/>
        <v>0</v>
      </c>
    </row>
    <row r="22" spans="1:8" ht="19.5" customHeight="1">
      <c r="A22" s="6"/>
      <c r="B22" s="53" t="s">
        <v>70</v>
      </c>
      <c r="C22" s="54"/>
      <c r="D22" s="55">
        <f>F16</f>
        <v>0.06526300498410467</v>
      </c>
      <c r="E22" s="45"/>
      <c r="F22" s="12"/>
      <c r="G22" s="12">
        <f t="shared" si="1"/>
        <v>14</v>
      </c>
      <c r="H22" s="12">
        <f t="shared" si="0"/>
        <v>0</v>
      </c>
    </row>
    <row r="23" spans="1:8" ht="19.5" customHeight="1">
      <c r="A23" s="6"/>
      <c r="B23" s="6"/>
      <c r="C23" s="6"/>
      <c r="D23" s="7"/>
      <c r="E23" s="7"/>
      <c r="F23" s="8"/>
      <c r="G23" s="12">
        <f t="shared" si="1"/>
        <v>15</v>
      </c>
      <c r="H23" s="12">
        <f t="shared" si="0"/>
        <v>0</v>
      </c>
    </row>
    <row r="24" spans="1:8" ht="19.5" customHeight="1">
      <c r="A24" s="6"/>
      <c r="B24" s="56" t="s">
        <v>71</v>
      </c>
      <c r="C24" s="6"/>
      <c r="D24" s="7"/>
      <c r="E24" s="7"/>
      <c r="F24" s="12"/>
      <c r="G24" s="12">
        <f t="shared" si="1"/>
        <v>16</v>
      </c>
      <c r="H24" s="12">
        <f t="shared" si="0"/>
        <v>0</v>
      </c>
    </row>
    <row r="25" spans="1:8" ht="19.5" customHeight="1">
      <c r="A25" s="6"/>
      <c r="B25" s="6"/>
      <c r="C25" s="6"/>
      <c r="D25" s="7"/>
      <c r="E25" s="7"/>
      <c r="F25" s="12"/>
      <c r="G25" s="12">
        <f t="shared" si="1"/>
        <v>17</v>
      </c>
      <c r="H25" s="12">
        <f t="shared" si="0"/>
        <v>0</v>
      </c>
    </row>
    <row r="26" spans="1:8" ht="19.5" customHeight="1">
      <c r="A26" s="6"/>
      <c r="B26" s="6"/>
      <c r="C26" s="6"/>
      <c r="D26" s="7"/>
      <c r="E26" s="7"/>
      <c r="F26" s="12"/>
      <c r="G26" s="12">
        <f t="shared" si="1"/>
        <v>18</v>
      </c>
      <c r="H26" s="12">
        <f t="shared" si="0"/>
        <v>0</v>
      </c>
    </row>
    <row r="27" spans="1:8" ht="19.5" customHeight="1">
      <c r="A27" s="6"/>
      <c r="B27" s="6"/>
      <c r="C27" s="6"/>
      <c r="D27" s="7"/>
      <c r="E27" s="7"/>
      <c r="F27" s="12"/>
      <c r="G27" s="12">
        <f t="shared" si="1"/>
        <v>19</v>
      </c>
      <c r="H27" s="12">
        <f t="shared" si="0"/>
        <v>0</v>
      </c>
    </row>
    <row r="28" spans="1:8" ht="19.5" customHeight="1">
      <c r="A28" s="6"/>
      <c r="B28" s="91" t="s">
        <v>72</v>
      </c>
      <c r="C28" s="92"/>
      <c r="D28" s="93"/>
      <c r="E28" s="7"/>
      <c r="G28" s="12">
        <f t="shared" si="1"/>
        <v>20</v>
      </c>
      <c r="H28" s="12">
        <f t="shared" si="0"/>
        <v>0</v>
      </c>
    </row>
    <row r="29" spans="1:8" ht="19.5" customHeight="1">
      <c r="A29" s="6"/>
      <c r="B29" s="94" t="s">
        <v>73</v>
      </c>
      <c r="C29" s="175"/>
      <c r="D29" s="175"/>
      <c r="E29" s="7"/>
      <c r="G29" s="12">
        <v>21</v>
      </c>
      <c r="H29" s="12">
        <f t="shared" si="0"/>
        <v>0</v>
      </c>
    </row>
    <row r="30" spans="1:5" ht="19.5" customHeight="1">
      <c r="A30" s="6"/>
      <c r="B30" s="33" t="s">
        <v>74</v>
      </c>
      <c r="C30" s="34"/>
      <c r="D30" s="61">
        <f>D18</f>
        <v>6750</v>
      </c>
      <c r="E30" s="7"/>
    </row>
    <row r="31" spans="1:6" ht="19.5" customHeight="1">
      <c r="A31" s="6"/>
      <c r="B31" s="33" t="s">
        <v>75</v>
      </c>
      <c r="C31" s="34"/>
      <c r="D31" s="61">
        <f>D18/D11/12</f>
        <v>112.5</v>
      </c>
      <c r="E31" s="7"/>
      <c r="F31" s="12"/>
    </row>
    <row r="32" spans="1:6" ht="19.5" customHeight="1">
      <c r="A32" s="6"/>
      <c r="B32" s="33" t="s">
        <v>76</v>
      </c>
      <c r="C32" s="34"/>
      <c r="D32" s="43">
        <f>D11</f>
        <v>5</v>
      </c>
      <c r="E32" s="7"/>
      <c r="F32" s="12"/>
    </row>
    <row r="33" spans="1:5" ht="19.5" customHeight="1">
      <c r="A33" s="6"/>
      <c r="B33" s="33" t="s">
        <v>77</v>
      </c>
      <c r="C33" s="34"/>
      <c r="D33" s="95">
        <v>0.1</v>
      </c>
      <c r="E33" s="7"/>
    </row>
    <row r="34" spans="1:6" ht="19.5" customHeight="1">
      <c r="A34" s="6"/>
      <c r="B34" s="33" t="s">
        <v>78</v>
      </c>
      <c r="C34" s="34" t="s">
        <v>79</v>
      </c>
      <c r="D34" s="44">
        <f>-F37</f>
        <v>8613.138383047302</v>
      </c>
      <c r="E34" s="7"/>
      <c r="F34" s="63">
        <f>(1+D33)^(1/F35)-1</f>
        <v>0.007974140428903764</v>
      </c>
    </row>
    <row r="35" spans="1:6" ht="19.5" customHeight="1">
      <c r="A35" s="6"/>
      <c r="B35" s="64" t="s">
        <v>80</v>
      </c>
      <c r="C35" s="65"/>
      <c r="D35" s="66">
        <f>D34-D30</f>
        <v>1863.1383830473023</v>
      </c>
      <c r="E35" s="7"/>
      <c r="F35" s="1">
        <v>12</v>
      </c>
    </row>
    <row r="36" spans="1:6" ht="19.5" customHeight="1">
      <c r="A36" s="6"/>
      <c r="B36" s="6"/>
      <c r="C36" s="6"/>
      <c r="D36" s="7"/>
      <c r="E36" s="7"/>
      <c r="F36" s="1">
        <f>D32*F35</f>
        <v>60</v>
      </c>
    </row>
    <row r="37" spans="1:6" ht="19.5" customHeight="1">
      <c r="A37" s="6"/>
      <c r="B37" s="6"/>
      <c r="C37" s="6"/>
      <c r="D37" s="7"/>
      <c r="E37" s="7"/>
      <c r="F37" s="67">
        <f>FV(F34,F36,D31)</f>
        <v>-8613.138383047302</v>
      </c>
    </row>
    <row r="38" spans="1:5" ht="19.5" customHeight="1">
      <c r="A38" s="6"/>
      <c r="B38" s="6"/>
      <c r="C38" s="6"/>
      <c r="D38" s="7"/>
      <c r="E38" s="7"/>
    </row>
    <row r="39" spans="1:5" ht="19.5" customHeight="1">
      <c r="A39" s="6"/>
      <c r="B39" s="6"/>
      <c r="C39" s="6"/>
      <c r="D39" s="7"/>
      <c r="E39" s="7"/>
    </row>
    <row r="40" spans="1:5" ht="19.5" customHeight="1">
      <c r="A40" s="6"/>
      <c r="B40" s="96" t="s">
        <v>81</v>
      </c>
      <c r="C40" s="92"/>
      <c r="D40" s="93"/>
      <c r="E40" s="7"/>
    </row>
    <row r="41" spans="1:5" ht="19.5" customHeight="1">
      <c r="A41" s="6"/>
      <c r="B41" s="97" t="s">
        <v>82</v>
      </c>
      <c r="C41" s="98">
        <f>D11</f>
        <v>5</v>
      </c>
      <c r="D41" s="99"/>
      <c r="E41" s="7"/>
    </row>
    <row r="42" spans="1:5" ht="19.5" customHeight="1">
      <c r="A42" s="6"/>
      <c r="B42" s="29"/>
      <c r="C42" s="30"/>
      <c r="D42" s="31"/>
      <c r="E42" s="7"/>
    </row>
    <row r="43" spans="1:5" ht="19.5" customHeight="1">
      <c r="A43" s="6"/>
      <c r="B43" s="33" t="s">
        <v>83</v>
      </c>
      <c r="C43" s="34"/>
      <c r="D43" s="61">
        <f>D14</f>
        <v>25000</v>
      </c>
      <c r="E43" s="7"/>
    </row>
    <row r="44" spans="1:5" ht="19.5" customHeight="1">
      <c r="A44" s="6"/>
      <c r="B44" s="33"/>
      <c r="C44" s="34"/>
      <c r="D44" s="72"/>
      <c r="E44" s="7"/>
    </row>
    <row r="45" spans="1:8" ht="19.5" customHeight="1">
      <c r="A45" s="6"/>
      <c r="B45" s="33" t="s">
        <v>84</v>
      </c>
      <c r="C45" s="34"/>
      <c r="D45" s="61">
        <f>D17</f>
        <v>23592.049421499978</v>
      </c>
      <c r="E45" s="7"/>
      <c r="G45" s="12" t="s">
        <v>50</v>
      </c>
      <c r="H45" s="12"/>
    </row>
    <row r="46" spans="1:8" ht="19.5" customHeight="1">
      <c r="A46" s="6"/>
      <c r="B46" s="33" t="s">
        <v>85</v>
      </c>
      <c r="C46" s="34"/>
      <c r="D46" s="61">
        <f>D34</f>
        <v>8613.138383047302</v>
      </c>
      <c r="E46" s="7"/>
      <c r="G46" s="12"/>
      <c r="H46" s="12"/>
    </row>
    <row r="47" spans="1:8" ht="19.5" customHeight="1">
      <c r="A47" s="6"/>
      <c r="B47" s="49" t="s">
        <v>86</v>
      </c>
      <c r="C47" s="34" t="s">
        <v>87</v>
      </c>
      <c r="D47" s="73">
        <f>SUM(D45:D46)</f>
        <v>32205.18780454728</v>
      </c>
      <c r="E47" s="7"/>
      <c r="G47" s="12"/>
      <c r="H47" s="12"/>
    </row>
    <row r="48" spans="1:8" ht="19.5" customHeight="1">
      <c r="A48" s="6"/>
      <c r="B48" s="49"/>
      <c r="C48" s="74"/>
      <c r="D48" s="73"/>
      <c r="E48" s="7"/>
      <c r="G48" s="12"/>
      <c r="H48" s="12" t="s">
        <v>53</v>
      </c>
    </row>
    <row r="49" spans="1:8" ht="19.5" customHeight="1">
      <c r="A49" s="6"/>
      <c r="B49" s="49" t="s">
        <v>88</v>
      </c>
      <c r="C49" s="74"/>
      <c r="D49" s="73">
        <f>D47-D43</f>
        <v>7205.18780454728</v>
      </c>
      <c r="E49" s="7"/>
      <c r="G49" s="12"/>
      <c r="H49" s="12"/>
    </row>
    <row r="50" spans="1:8" ht="19.5" customHeight="1">
      <c r="A50" s="6"/>
      <c r="B50" s="33"/>
      <c r="C50" s="34"/>
      <c r="D50" s="43"/>
      <c r="E50" s="7"/>
      <c r="G50" s="12">
        <v>1</v>
      </c>
      <c r="H50" s="75">
        <f aca="true" t="shared" si="2" ref="H50:H70">IF(G50&lt;=$D$11,$D$9,IF(G50=$D$11+1,-$D$47,0))</f>
        <v>5000</v>
      </c>
    </row>
    <row r="51" spans="1:8" ht="19.5" customHeight="1">
      <c r="A51" s="6"/>
      <c r="B51" s="49" t="s">
        <v>89</v>
      </c>
      <c r="C51" s="34"/>
      <c r="D51" s="76">
        <f>F55</f>
        <v>0.085640239350471</v>
      </c>
      <c r="E51" s="7"/>
      <c r="G51" s="12">
        <f aca="true" t="shared" si="3" ref="G51:G69">G50+1</f>
        <v>2</v>
      </c>
      <c r="H51" s="75">
        <f t="shared" si="2"/>
        <v>5000</v>
      </c>
    </row>
    <row r="52" spans="1:8" ht="19.5" customHeight="1">
      <c r="A52" s="6"/>
      <c r="B52" s="64"/>
      <c r="C52" s="65"/>
      <c r="D52" s="77"/>
      <c r="E52" s="7"/>
      <c r="G52" s="12">
        <f t="shared" si="3"/>
        <v>3</v>
      </c>
      <c r="H52" s="75">
        <f t="shared" si="2"/>
        <v>5000</v>
      </c>
    </row>
    <row r="53" spans="1:8" ht="19.5" customHeight="1">
      <c r="A53" s="6"/>
      <c r="B53" s="6"/>
      <c r="C53" s="6"/>
      <c r="D53" s="7"/>
      <c r="E53" s="7"/>
      <c r="G53" s="12">
        <f t="shared" si="3"/>
        <v>4</v>
      </c>
      <c r="H53" s="75">
        <f t="shared" si="2"/>
        <v>5000</v>
      </c>
    </row>
    <row r="54" spans="1:8" ht="19.5" customHeight="1">
      <c r="A54" s="78"/>
      <c r="B54" s="78"/>
      <c r="C54" s="78"/>
      <c r="D54" s="19"/>
      <c r="F54" s="78"/>
      <c r="G54" s="12">
        <f t="shared" si="3"/>
        <v>5</v>
      </c>
      <c r="H54" s="75">
        <f t="shared" si="2"/>
        <v>5000</v>
      </c>
    </row>
    <row r="55" spans="1:8" ht="19.5" customHeight="1">
      <c r="A55" s="78"/>
      <c r="B55" s="78"/>
      <c r="C55" s="78"/>
      <c r="D55" s="19"/>
      <c r="F55" s="79">
        <f>IRR(H50:H70)</f>
        <v>0.085640239350471</v>
      </c>
      <c r="G55" s="12">
        <f t="shared" si="3"/>
        <v>6</v>
      </c>
      <c r="H55" s="75">
        <f t="shared" si="2"/>
        <v>-32205.18780454728</v>
      </c>
    </row>
    <row r="56" spans="1:8" ht="19.5" customHeight="1">
      <c r="A56" s="78"/>
      <c r="B56" s="78"/>
      <c r="C56" s="78"/>
      <c r="D56" s="19"/>
      <c r="F56" s="78"/>
      <c r="G56" s="12">
        <f t="shared" si="3"/>
        <v>7</v>
      </c>
      <c r="H56" s="75">
        <f t="shared" si="2"/>
        <v>0</v>
      </c>
    </row>
    <row r="57" spans="1:8" ht="19.5" customHeight="1">
      <c r="A57" s="78"/>
      <c r="B57" s="78"/>
      <c r="C57" s="78"/>
      <c r="D57" s="19"/>
      <c r="F57" s="78"/>
      <c r="G57" s="12">
        <f t="shared" si="3"/>
        <v>8</v>
      </c>
      <c r="H57" s="75">
        <f t="shared" si="2"/>
        <v>0</v>
      </c>
    </row>
    <row r="58" spans="1:8" ht="19.5" customHeight="1">
      <c r="A58" s="78"/>
      <c r="B58" s="78"/>
      <c r="C58" s="78"/>
      <c r="D58" s="19"/>
      <c r="F58" s="78"/>
      <c r="G58" s="12">
        <f t="shared" si="3"/>
        <v>9</v>
      </c>
      <c r="H58" s="75">
        <f t="shared" si="2"/>
        <v>0</v>
      </c>
    </row>
    <row r="59" spans="1:8" ht="19.5" customHeight="1">
      <c r="A59" s="78"/>
      <c r="B59" s="78"/>
      <c r="C59" s="78"/>
      <c r="D59" s="19"/>
      <c r="F59" s="78"/>
      <c r="G59" s="12">
        <f t="shared" si="3"/>
        <v>10</v>
      </c>
      <c r="H59" s="75">
        <f t="shared" si="2"/>
        <v>0</v>
      </c>
    </row>
    <row r="60" spans="1:8" ht="19.5" customHeight="1">
      <c r="A60" s="78"/>
      <c r="B60" s="78"/>
      <c r="C60" s="78"/>
      <c r="D60" s="19"/>
      <c r="F60" s="78"/>
      <c r="G60" s="12">
        <f t="shared" si="3"/>
        <v>11</v>
      </c>
      <c r="H60" s="75">
        <f t="shared" si="2"/>
        <v>0</v>
      </c>
    </row>
    <row r="61" spans="1:8" ht="19.5" customHeight="1">
      <c r="A61" s="78"/>
      <c r="B61" s="78"/>
      <c r="C61" s="78"/>
      <c r="D61" s="19"/>
      <c r="F61" s="78"/>
      <c r="G61" s="12">
        <f t="shared" si="3"/>
        <v>12</v>
      </c>
      <c r="H61" s="75">
        <f t="shared" si="2"/>
        <v>0</v>
      </c>
    </row>
    <row r="62" spans="1:8" ht="19.5" customHeight="1">
      <c r="A62" s="78"/>
      <c r="B62" s="78"/>
      <c r="C62" s="78"/>
      <c r="D62" s="19"/>
      <c r="F62" s="78"/>
      <c r="G62" s="12">
        <f t="shared" si="3"/>
        <v>13</v>
      </c>
      <c r="H62" s="75">
        <f t="shared" si="2"/>
        <v>0</v>
      </c>
    </row>
    <row r="63" spans="1:8" ht="19.5" customHeight="1">
      <c r="A63" s="78"/>
      <c r="B63" s="78"/>
      <c r="C63" s="78"/>
      <c r="D63" s="19"/>
      <c r="F63" s="78"/>
      <c r="G63" s="12">
        <f t="shared" si="3"/>
        <v>14</v>
      </c>
      <c r="H63" s="75">
        <f t="shared" si="2"/>
        <v>0</v>
      </c>
    </row>
    <row r="64" spans="1:8" ht="19.5" customHeight="1">
      <c r="A64" s="78"/>
      <c r="B64" s="78"/>
      <c r="C64" s="78"/>
      <c r="D64" s="19"/>
      <c r="F64" s="78"/>
      <c r="G64" s="12">
        <f t="shared" si="3"/>
        <v>15</v>
      </c>
      <c r="H64" s="75">
        <f t="shared" si="2"/>
        <v>0</v>
      </c>
    </row>
    <row r="65" spans="1:8" ht="19.5" customHeight="1">
      <c r="A65" s="78"/>
      <c r="B65" s="78"/>
      <c r="C65" s="78"/>
      <c r="D65" s="19"/>
      <c r="F65" s="78"/>
      <c r="G65" s="12">
        <f t="shared" si="3"/>
        <v>16</v>
      </c>
      <c r="H65" s="75">
        <f t="shared" si="2"/>
        <v>0</v>
      </c>
    </row>
    <row r="66" spans="1:8" ht="19.5" customHeight="1">
      <c r="A66" s="78"/>
      <c r="B66" s="78"/>
      <c r="C66" s="78"/>
      <c r="D66" s="19"/>
      <c r="F66" s="78"/>
      <c r="G66" s="12">
        <f t="shared" si="3"/>
        <v>17</v>
      </c>
      <c r="H66" s="75">
        <f t="shared" si="2"/>
        <v>0</v>
      </c>
    </row>
    <row r="67" spans="1:8" ht="19.5" customHeight="1">
      <c r="A67" s="78"/>
      <c r="B67" s="78"/>
      <c r="C67" s="78"/>
      <c r="D67" s="19"/>
      <c r="F67" s="78"/>
      <c r="G67" s="12">
        <f t="shared" si="3"/>
        <v>18</v>
      </c>
      <c r="H67" s="75">
        <f t="shared" si="2"/>
        <v>0</v>
      </c>
    </row>
    <row r="68" spans="1:8" ht="19.5" customHeight="1">
      <c r="A68" s="78"/>
      <c r="B68" s="78"/>
      <c r="C68" s="78"/>
      <c r="D68" s="19"/>
      <c r="F68" s="78"/>
      <c r="G68" s="12">
        <f t="shared" si="3"/>
        <v>19</v>
      </c>
      <c r="H68" s="75">
        <f t="shared" si="2"/>
        <v>0</v>
      </c>
    </row>
    <row r="69" spans="1:8" ht="19.5" customHeight="1">
      <c r="A69" s="78"/>
      <c r="B69" s="78"/>
      <c r="C69" s="78"/>
      <c r="D69" s="19"/>
      <c r="F69" s="78"/>
      <c r="G69" s="12">
        <f t="shared" si="3"/>
        <v>20</v>
      </c>
      <c r="H69" s="75">
        <f t="shared" si="2"/>
        <v>0</v>
      </c>
    </row>
    <row r="70" spans="1:8" ht="19.5" customHeight="1">
      <c r="A70" s="78"/>
      <c r="B70" s="78"/>
      <c r="C70" s="78"/>
      <c r="D70" s="19"/>
      <c r="F70" s="78"/>
      <c r="G70" s="12">
        <v>21</v>
      </c>
      <c r="H70" s="75">
        <f t="shared" si="2"/>
        <v>0</v>
      </c>
    </row>
    <row r="71" ht="19.5" customHeight="1"/>
    <row r="72" ht="19.5" customHeight="1"/>
  </sheetData>
  <sheetProtection sheet="1"/>
  <mergeCells count="4">
    <mergeCell ref="B2:E2"/>
    <mergeCell ref="B6:D6"/>
    <mergeCell ref="B7:D7"/>
    <mergeCell ref="C29:D29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zoomScalePageLayoutView="0" workbookViewId="0" topLeftCell="A1">
      <selection activeCell="E3" sqref="E3"/>
    </sheetView>
  </sheetViews>
  <sheetFormatPr defaultColWidth="20.57421875" defaultRowHeight="12.75"/>
  <cols>
    <col min="1" max="1" width="9.421875" style="1" customWidth="1"/>
    <col min="2" max="2" width="67.57421875" style="1" customWidth="1"/>
    <col min="3" max="3" width="7.7109375" style="1" customWidth="1"/>
    <col min="4" max="4" width="20.57421875" style="5" customWidth="1"/>
    <col min="5" max="5" width="20.57421875" style="19" customWidth="1"/>
    <col min="6" max="16384" width="20.57421875" style="1" customWidth="1"/>
  </cols>
  <sheetData>
    <row r="1" spans="1:6" ht="19.5" customHeight="1">
      <c r="A1" s="6"/>
      <c r="B1" s="100"/>
      <c r="C1" s="101"/>
      <c r="D1" s="102"/>
      <c r="E1" s="103"/>
      <c r="F1" s="1">
        <v>12</v>
      </c>
    </row>
    <row r="2" spans="1:5" ht="19.5" customHeight="1">
      <c r="A2" s="6"/>
      <c r="B2" s="179" t="s">
        <v>48</v>
      </c>
      <c r="C2" s="179"/>
      <c r="D2" s="179"/>
      <c r="E2" s="179"/>
    </row>
    <row r="3" spans="1:5" ht="19.5" customHeight="1">
      <c r="A3" s="6"/>
      <c r="B3" s="104"/>
      <c r="C3" s="105"/>
      <c r="D3" s="106"/>
      <c r="E3" s="107"/>
    </row>
    <row r="4" spans="1:5" ht="19.5" customHeight="1">
      <c r="A4" s="6"/>
      <c r="B4" s="6"/>
      <c r="C4" s="6"/>
      <c r="D4" s="7"/>
      <c r="E4" s="7"/>
    </row>
    <row r="5" spans="1:8" ht="19.5" customHeight="1">
      <c r="A5" s="6"/>
      <c r="B5" s="6"/>
      <c r="C5" s="6"/>
      <c r="D5" s="7"/>
      <c r="E5" s="7"/>
      <c r="F5" s="12" t="s">
        <v>49</v>
      </c>
      <c r="G5" s="12" t="s">
        <v>50</v>
      </c>
      <c r="H5" s="12"/>
    </row>
    <row r="6" spans="1:8" ht="19.5" customHeight="1">
      <c r="A6" s="6"/>
      <c r="B6" s="180" t="s">
        <v>51</v>
      </c>
      <c r="C6" s="180"/>
      <c r="D6" s="180"/>
      <c r="E6" s="28"/>
      <c r="F6" s="12"/>
      <c r="G6" s="12"/>
      <c r="H6" s="12"/>
    </row>
    <row r="7" spans="1:8" ht="19.5" customHeight="1">
      <c r="A7" s="6"/>
      <c r="B7" s="181" t="s">
        <v>92</v>
      </c>
      <c r="C7" s="181"/>
      <c r="D7" s="181"/>
      <c r="E7" s="28"/>
      <c r="F7" s="12"/>
      <c r="G7" s="12"/>
      <c r="H7" s="12"/>
    </row>
    <row r="8" spans="1:8" ht="19.5" customHeight="1">
      <c r="A8" s="6"/>
      <c r="B8" s="29"/>
      <c r="C8" s="30"/>
      <c r="D8" s="31"/>
      <c r="E8" s="32"/>
      <c r="F8" s="12"/>
      <c r="G8" s="12"/>
      <c r="H8" s="12" t="s">
        <v>53</v>
      </c>
    </row>
    <row r="9" spans="1:8" ht="19.5" customHeight="1">
      <c r="A9" s="6"/>
      <c r="B9" s="33" t="s">
        <v>54</v>
      </c>
      <c r="C9" s="34"/>
      <c r="D9" s="108">
        <v>5000</v>
      </c>
      <c r="E9" s="36"/>
      <c r="F9" s="12"/>
      <c r="G9" s="12">
        <v>1</v>
      </c>
      <c r="H9" s="12">
        <f aca="true" t="shared" si="0" ref="H9:H29">IF(G9&lt;=$D$11,$D$9,IF(G9=$D$11+1,$F$15,0))</f>
        <v>5000</v>
      </c>
    </row>
    <row r="10" spans="1:8" ht="19.5" customHeight="1">
      <c r="A10" s="6"/>
      <c r="B10" s="33" t="s">
        <v>55</v>
      </c>
      <c r="C10" s="34"/>
      <c r="D10" s="109">
        <v>0.005</v>
      </c>
      <c r="E10" s="38"/>
      <c r="F10" s="12"/>
      <c r="G10" s="12">
        <f aca="true" t="shared" si="1" ref="G10:G28">G9+1</f>
        <v>2</v>
      </c>
      <c r="H10" s="12">
        <f t="shared" si="0"/>
        <v>5000</v>
      </c>
    </row>
    <row r="11" spans="1:8" ht="19.5" customHeight="1">
      <c r="A11" s="6"/>
      <c r="B11" s="33" t="s">
        <v>56</v>
      </c>
      <c r="C11" s="34"/>
      <c r="D11" s="110">
        <v>5</v>
      </c>
      <c r="E11" s="40"/>
      <c r="F11" s="12"/>
      <c r="G11" s="12">
        <f t="shared" si="1"/>
        <v>3</v>
      </c>
      <c r="H11" s="12">
        <f t="shared" si="0"/>
        <v>5000</v>
      </c>
    </row>
    <row r="12" spans="1:8" ht="19.5" customHeight="1">
      <c r="A12" s="6"/>
      <c r="B12" s="33" t="s">
        <v>57</v>
      </c>
      <c r="C12" s="34"/>
      <c r="D12" s="41">
        <v>0.38</v>
      </c>
      <c r="E12" s="42"/>
      <c r="F12" s="12"/>
      <c r="G12" s="12">
        <f t="shared" si="1"/>
        <v>4</v>
      </c>
      <c r="H12" s="12">
        <f t="shared" si="0"/>
        <v>5000</v>
      </c>
    </row>
    <row r="13" spans="1:8" ht="19.5" customHeight="1">
      <c r="A13" s="6"/>
      <c r="B13" s="33"/>
      <c r="C13" s="34"/>
      <c r="D13" s="43"/>
      <c r="E13" s="32"/>
      <c r="F13" s="12"/>
      <c r="G13" s="12">
        <f t="shared" si="1"/>
        <v>5</v>
      </c>
      <c r="H13" s="12">
        <f t="shared" si="0"/>
        <v>5000</v>
      </c>
    </row>
    <row r="14" spans="1:8" ht="19.5" customHeight="1">
      <c r="A14" s="6"/>
      <c r="B14" s="33" t="s">
        <v>58</v>
      </c>
      <c r="C14" s="6" t="s">
        <v>59</v>
      </c>
      <c r="D14" s="44">
        <f>D9*D11</f>
        <v>25000</v>
      </c>
      <c r="E14" s="45"/>
      <c r="F14" s="46">
        <f>FV(D10,D11,D9,0,1)</f>
        <v>-25377.50939376477</v>
      </c>
      <c r="G14" s="12">
        <f t="shared" si="1"/>
        <v>6</v>
      </c>
      <c r="H14" s="12">
        <f t="shared" si="0"/>
        <v>-31127.50939376477</v>
      </c>
    </row>
    <row r="15" spans="1:8" ht="19.5" customHeight="1">
      <c r="A15" s="6"/>
      <c r="B15" s="33" t="s">
        <v>60</v>
      </c>
      <c r="C15" s="6" t="s">
        <v>61</v>
      </c>
      <c r="D15" s="44">
        <f>-F14-D14</f>
        <v>377.5093937647689</v>
      </c>
      <c r="E15" s="45"/>
      <c r="F15" s="47">
        <f>-D19</f>
        <v>-31127.50939376477</v>
      </c>
      <c r="G15" s="12">
        <f t="shared" si="1"/>
        <v>7</v>
      </c>
      <c r="H15" s="12">
        <f t="shared" si="0"/>
        <v>0</v>
      </c>
    </row>
    <row r="16" spans="1:8" ht="19.5" customHeight="1">
      <c r="A16" s="6"/>
      <c r="B16" s="33" t="s">
        <v>62</v>
      </c>
      <c r="C16" s="6" t="s">
        <v>63</v>
      </c>
      <c r="D16" s="44">
        <f>D14*0.15</f>
        <v>3750</v>
      </c>
      <c r="E16" s="45"/>
      <c r="F16" s="48">
        <f>IRR(H9:H29,D10)</f>
        <v>0.07398470461693532</v>
      </c>
      <c r="G16" s="12">
        <f t="shared" si="1"/>
        <v>8</v>
      </c>
      <c r="H16" s="12">
        <f t="shared" si="0"/>
        <v>0</v>
      </c>
    </row>
    <row r="17" spans="1:8" ht="19.5" customHeight="1">
      <c r="A17" s="6"/>
      <c r="B17" s="33" t="s">
        <v>64</v>
      </c>
      <c r="C17" s="6" t="s">
        <v>65</v>
      </c>
      <c r="D17" s="44">
        <f>D14+D15-D16</f>
        <v>21627.50939376477</v>
      </c>
      <c r="E17" s="45"/>
      <c r="F17" s="12"/>
      <c r="G17" s="12">
        <f t="shared" si="1"/>
        <v>9</v>
      </c>
      <c r="H17" s="12">
        <f t="shared" si="0"/>
        <v>0</v>
      </c>
    </row>
    <row r="18" spans="1:8" ht="19.5" customHeight="1">
      <c r="A18" s="6"/>
      <c r="B18" s="33" t="s">
        <v>93</v>
      </c>
      <c r="C18" s="6" t="s">
        <v>67</v>
      </c>
      <c r="D18" s="44">
        <f>D14*D12</f>
        <v>9500</v>
      </c>
      <c r="E18" s="45"/>
      <c r="F18" s="12"/>
      <c r="G18" s="12">
        <f t="shared" si="1"/>
        <v>10</v>
      </c>
      <c r="H18" s="12">
        <f t="shared" si="0"/>
        <v>0</v>
      </c>
    </row>
    <row r="19" spans="1:8" ht="19.5" customHeight="1">
      <c r="A19" s="6"/>
      <c r="B19" s="49" t="s">
        <v>68</v>
      </c>
      <c r="C19" s="6"/>
      <c r="D19" s="50">
        <f>D18+D17</f>
        <v>31127.50939376477</v>
      </c>
      <c r="E19" s="45"/>
      <c r="F19" s="12"/>
      <c r="G19" s="12">
        <f t="shared" si="1"/>
        <v>11</v>
      </c>
      <c r="H19" s="12">
        <f t="shared" si="0"/>
        <v>0</v>
      </c>
    </row>
    <row r="20" spans="1:8" ht="19.5" customHeight="1">
      <c r="A20" s="6"/>
      <c r="B20" s="49"/>
      <c r="C20" s="6"/>
      <c r="D20" s="50"/>
      <c r="E20" s="45"/>
      <c r="F20" s="12"/>
      <c r="G20" s="12">
        <f t="shared" si="1"/>
        <v>12</v>
      </c>
      <c r="H20" s="12">
        <f t="shared" si="0"/>
        <v>0</v>
      </c>
    </row>
    <row r="21" spans="1:8" ht="19.5" customHeight="1">
      <c r="A21" s="6"/>
      <c r="B21" s="51" t="s">
        <v>69</v>
      </c>
      <c r="C21" s="52">
        <f>D11</f>
        <v>5</v>
      </c>
      <c r="D21" s="50">
        <f>D19-D14</f>
        <v>6127.509393764769</v>
      </c>
      <c r="E21" s="45"/>
      <c r="F21" s="12"/>
      <c r="G21" s="12">
        <f t="shared" si="1"/>
        <v>13</v>
      </c>
      <c r="H21" s="12">
        <f t="shared" si="0"/>
        <v>0</v>
      </c>
    </row>
    <row r="22" spans="1:8" ht="19.5" customHeight="1">
      <c r="A22" s="6"/>
      <c r="B22" s="53" t="s">
        <v>70</v>
      </c>
      <c r="C22" s="54"/>
      <c r="D22" s="55">
        <f>F16</f>
        <v>0.07398470461693532</v>
      </c>
      <c r="E22" s="45"/>
      <c r="F22" s="12"/>
      <c r="G22" s="12">
        <f t="shared" si="1"/>
        <v>14</v>
      </c>
      <c r="H22" s="12">
        <f t="shared" si="0"/>
        <v>0</v>
      </c>
    </row>
    <row r="23" spans="1:8" ht="19.5" customHeight="1">
      <c r="A23" s="6"/>
      <c r="B23" s="6"/>
      <c r="C23" s="6"/>
      <c r="D23" s="7"/>
      <c r="E23" s="7"/>
      <c r="F23" s="8"/>
      <c r="G23" s="12">
        <f t="shared" si="1"/>
        <v>15</v>
      </c>
      <c r="H23" s="12">
        <f t="shared" si="0"/>
        <v>0</v>
      </c>
    </row>
    <row r="24" spans="1:8" ht="19.5" customHeight="1">
      <c r="A24" s="6"/>
      <c r="B24" s="56" t="s">
        <v>71</v>
      </c>
      <c r="C24" s="6"/>
      <c r="D24" s="7"/>
      <c r="E24" s="7"/>
      <c r="F24" s="12"/>
      <c r="G24" s="12">
        <f t="shared" si="1"/>
        <v>16</v>
      </c>
      <c r="H24" s="12">
        <f t="shared" si="0"/>
        <v>0</v>
      </c>
    </row>
    <row r="25" spans="1:8" ht="19.5" customHeight="1">
      <c r="A25" s="6"/>
      <c r="B25" s="6"/>
      <c r="C25" s="6"/>
      <c r="D25" s="7"/>
      <c r="E25" s="7"/>
      <c r="F25" s="12"/>
      <c r="G25" s="12">
        <f t="shared" si="1"/>
        <v>17</v>
      </c>
      <c r="H25" s="12">
        <f t="shared" si="0"/>
        <v>0</v>
      </c>
    </row>
    <row r="26" spans="1:8" ht="19.5" customHeight="1">
      <c r="A26" s="6"/>
      <c r="B26" s="6"/>
      <c r="C26" s="6"/>
      <c r="D26" s="7"/>
      <c r="E26" s="7"/>
      <c r="F26" s="12"/>
      <c r="G26" s="12">
        <f t="shared" si="1"/>
        <v>18</v>
      </c>
      <c r="H26" s="12">
        <f t="shared" si="0"/>
        <v>0</v>
      </c>
    </row>
    <row r="27" spans="1:8" ht="19.5" customHeight="1">
      <c r="A27" s="6"/>
      <c r="B27" s="6"/>
      <c r="C27" s="6"/>
      <c r="D27" s="7"/>
      <c r="E27" s="7"/>
      <c r="F27" s="12"/>
      <c r="G27" s="12">
        <f t="shared" si="1"/>
        <v>19</v>
      </c>
      <c r="H27" s="12">
        <f t="shared" si="0"/>
        <v>0</v>
      </c>
    </row>
    <row r="28" spans="1:8" ht="19.5" customHeight="1">
      <c r="A28" s="6"/>
      <c r="B28" s="111" t="s">
        <v>72</v>
      </c>
      <c r="C28" s="112"/>
      <c r="D28" s="113"/>
      <c r="E28" s="7"/>
      <c r="G28" s="12">
        <f t="shared" si="1"/>
        <v>20</v>
      </c>
      <c r="H28" s="12">
        <f t="shared" si="0"/>
        <v>0</v>
      </c>
    </row>
    <row r="29" spans="1:8" ht="19.5" customHeight="1">
      <c r="A29" s="6"/>
      <c r="B29" s="114" t="s">
        <v>73</v>
      </c>
      <c r="C29" s="175"/>
      <c r="D29" s="175"/>
      <c r="E29" s="7"/>
      <c r="G29" s="12">
        <v>21</v>
      </c>
      <c r="H29" s="12">
        <f t="shared" si="0"/>
        <v>0</v>
      </c>
    </row>
    <row r="30" spans="1:5" ht="19.5" customHeight="1">
      <c r="A30" s="6"/>
      <c r="B30" s="33" t="s">
        <v>74</v>
      </c>
      <c r="C30" s="34"/>
      <c r="D30" s="61">
        <f>D18</f>
        <v>9500</v>
      </c>
      <c r="E30" s="7"/>
    </row>
    <row r="31" spans="1:6" ht="19.5" customHeight="1">
      <c r="A31" s="6"/>
      <c r="B31" s="33" t="s">
        <v>75</v>
      </c>
      <c r="C31" s="34"/>
      <c r="D31" s="61">
        <f>D18/D11/12</f>
        <v>158.33333333333334</v>
      </c>
      <c r="E31" s="7"/>
      <c r="F31" s="12"/>
    </row>
    <row r="32" spans="1:6" ht="19.5" customHeight="1">
      <c r="A32" s="6"/>
      <c r="B32" s="33" t="s">
        <v>76</v>
      </c>
      <c r="C32" s="34"/>
      <c r="D32" s="43">
        <f>D11</f>
        <v>5</v>
      </c>
      <c r="E32" s="7"/>
      <c r="F32" s="12"/>
    </row>
    <row r="33" spans="1:5" ht="19.5" customHeight="1">
      <c r="A33" s="6"/>
      <c r="B33" s="33" t="s">
        <v>77</v>
      </c>
      <c r="C33" s="34"/>
      <c r="D33" s="115">
        <v>0.07</v>
      </c>
      <c r="E33" s="7"/>
    </row>
    <row r="34" spans="1:6" ht="19.5" customHeight="1">
      <c r="A34" s="6"/>
      <c r="B34" s="33" t="s">
        <v>78</v>
      </c>
      <c r="C34" s="34" t="s">
        <v>79</v>
      </c>
      <c r="D34" s="44">
        <f>-F37</f>
        <v>11272.67747709664</v>
      </c>
      <c r="E34" s="7"/>
      <c r="F34" s="63">
        <f>(1+D33)^(1/F35)-1</f>
        <v>0.005654145387405274</v>
      </c>
    </row>
    <row r="35" spans="1:6" ht="19.5" customHeight="1">
      <c r="A35" s="6"/>
      <c r="B35" s="64" t="s">
        <v>80</v>
      </c>
      <c r="C35" s="65"/>
      <c r="D35" s="66">
        <f>D34-D30</f>
        <v>1772.6774770966404</v>
      </c>
      <c r="E35" s="7"/>
      <c r="F35" s="1">
        <v>12</v>
      </c>
    </row>
    <row r="36" spans="1:6" ht="19.5" customHeight="1">
      <c r="A36" s="6"/>
      <c r="B36" s="6"/>
      <c r="C36" s="6"/>
      <c r="D36" s="7"/>
      <c r="E36" s="7"/>
      <c r="F36" s="1">
        <f>D32*F35</f>
        <v>60</v>
      </c>
    </row>
    <row r="37" spans="1:6" ht="19.5" customHeight="1">
      <c r="A37" s="6"/>
      <c r="B37" s="6"/>
      <c r="C37" s="6"/>
      <c r="D37" s="7"/>
      <c r="E37" s="7"/>
      <c r="F37" s="67">
        <f>FV(F34,F36,D31)</f>
        <v>-11272.67747709664</v>
      </c>
    </row>
    <row r="38" spans="1:5" ht="19.5" customHeight="1">
      <c r="A38" s="6"/>
      <c r="B38" s="6"/>
      <c r="C38" s="6"/>
      <c r="D38" s="7"/>
      <c r="E38" s="7"/>
    </row>
    <row r="39" spans="1:5" ht="19.5" customHeight="1">
      <c r="A39" s="6"/>
      <c r="B39" s="6"/>
      <c r="C39" s="6"/>
      <c r="D39" s="7"/>
      <c r="E39" s="7"/>
    </row>
    <row r="40" spans="1:5" ht="19.5" customHeight="1">
      <c r="A40" s="6"/>
      <c r="B40" s="116" t="s">
        <v>81</v>
      </c>
      <c r="C40" s="112"/>
      <c r="D40" s="113"/>
      <c r="E40" s="7"/>
    </row>
    <row r="41" spans="1:5" ht="19.5" customHeight="1">
      <c r="A41" s="6"/>
      <c r="B41" s="117" t="s">
        <v>82</v>
      </c>
      <c r="C41" s="118">
        <f>D11</f>
        <v>5</v>
      </c>
      <c r="D41" s="119"/>
      <c r="E41" s="7"/>
    </row>
    <row r="42" spans="1:5" ht="19.5" customHeight="1">
      <c r="A42" s="6"/>
      <c r="B42" s="29"/>
      <c r="C42" s="30"/>
      <c r="D42" s="31"/>
      <c r="E42" s="7"/>
    </row>
    <row r="43" spans="1:5" ht="19.5" customHeight="1">
      <c r="A43" s="6"/>
      <c r="B43" s="33" t="s">
        <v>83</v>
      </c>
      <c r="C43" s="34"/>
      <c r="D43" s="61">
        <f>D14</f>
        <v>25000</v>
      </c>
      <c r="E43" s="7"/>
    </row>
    <row r="44" spans="1:5" ht="19.5" customHeight="1">
      <c r="A44" s="6"/>
      <c r="B44" s="33"/>
      <c r="C44" s="34"/>
      <c r="D44" s="72"/>
      <c r="E44" s="7"/>
    </row>
    <row r="45" spans="1:8" ht="19.5" customHeight="1">
      <c r="A45" s="6"/>
      <c r="B45" s="33" t="s">
        <v>84</v>
      </c>
      <c r="C45" s="34"/>
      <c r="D45" s="61">
        <f>D17</f>
        <v>21627.50939376477</v>
      </c>
      <c r="E45" s="7"/>
      <c r="G45" s="12" t="s">
        <v>50</v>
      </c>
      <c r="H45" s="12"/>
    </row>
    <row r="46" spans="1:8" ht="19.5" customHeight="1">
      <c r="A46" s="6"/>
      <c r="B46" s="33" t="s">
        <v>85</v>
      </c>
      <c r="C46" s="34"/>
      <c r="D46" s="61">
        <f>D34</f>
        <v>11272.67747709664</v>
      </c>
      <c r="E46" s="7"/>
      <c r="G46" s="12"/>
      <c r="H46" s="12"/>
    </row>
    <row r="47" spans="1:8" ht="19.5" customHeight="1">
      <c r="A47" s="6"/>
      <c r="B47" s="49" t="s">
        <v>86</v>
      </c>
      <c r="C47" s="34" t="s">
        <v>87</v>
      </c>
      <c r="D47" s="73">
        <f>SUM(D45:D46)</f>
        <v>32900.186870861406</v>
      </c>
      <c r="E47" s="7"/>
      <c r="G47" s="12"/>
      <c r="H47" s="12"/>
    </row>
    <row r="48" spans="1:8" ht="19.5" customHeight="1">
      <c r="A48" s="6"/>
      <c r="B48" s="49"/>
      <c r="C48" s="74"/>
      <c r="D48" s="73"/>
      <c r="E48" s="7"/>
      <c r="G48" s="12"/>
      <c r="H48" s="12" t="s">
        <v>53</v>
      </c>
    </row>
    <row r="49" spans="1:8" ht="19.5" customHeight="1">
      <c r="A49" s="6"/>
      <c r="B49" s="49" t="s">
        <v>88</v>
      </c>
      <c r="C49" s="74"/>
      <c r="D49" s="73">
        <f>D47-D43</f>
        <v>7900.186870861406</v>
      </c>
      <c r="E49" s="7"/>
      <c r="G49" s="12"/>
      <c r="H49" s="12"/>
    </row>
    <row r="50" spans="1:8" ht="19.5" customHeight="1">
      <c r="A50" s="6"/>
      <c r="B50" s="33"/>
      <c r="C50" s="34"/>
      <c r="D50" s="43"/>
      <c r="E50" s="7"/>
      <c r="G50" s="12">
        <v>1</v>
      </c>
      <c r="H50" s="75">
        <f aca="true" t="shared" si="2" ref="H50:H70">IF(G50&lt;=$D$11,$D$9,IF(G50=$D$11+1,-$D$47,0))</f>
        <v>5000</v>
      </c>
    </row>
    <row r="51" spans="1:8" ht="19.5" customHeight="1">
      <c r="A51" s="6"/>
      <c r="B51" s="49" t="s">
        <v>89</v>
      </c>
      <c r="C51" s="34"/>
      <c r="D51" s="76">
        <f>F55</f>
        <v>0.0929757548149492</v>
      </c>
      <c r="E51" s="7"/>
      <c r="G51" s="12">
        <f aca="true" t="shared" si="3" ref="G51:G69">G50+1</f>
        <v>2</v>
      </c>
      <c r="H51" s="75">
        <f t="shared" si="2"/>
        <v>5000</v>
      </c>
    </row>
    <row r="52" spans="1:8" ht="19.5" customHeight="1">
      <c r="A52" s="6"/>
      <c r="B52" s="64"/>
      <c r="C52" s="65"/>
      <c r="D52" s="77"/>
      <c r="E52" s="7"/>
      <c r="G52" s="12">
        <f t="shared" si="3"/>
        <v>3</v>
      </c>
      <c r="H52" s="75">
        <f t="shared" si="2"/>
        <v>5000</v>
      </c>
    </row>
    <row r="53" spans="1:8" ht="19.5" customHeight="1">
      <c r="A53" s="6"/>
      <c r="B53" s="6"/>
      <c r="C53" s="6"/>
      <c r="D53" s="7"/>
      <c r="E53" s="7"/>
      <c r="G53" s="12">
        <f t="shared" si="3"/>
        <v>4</v>
      </c>
      <c r="H53" s="75">
        <f t="shared" si="2"/>
        <v>5000</v>
      </c>
    </row>
    <row r="54" spans="1:8" ht="19.5" customHeight="1">
      <c r="A54" s="78"/>
      <c r="B54" s="78"/>
      <c r="C54" s="78"/>
      <c r="D54" s="19"/>
      <c r="F54" s="78"/>
      <c r="G54" s="12">
        <f t="shared" si="3"/>
        <v>5</v>
      </c>
      <c r="H54" s="75">
        <f t="shared" si="2"/>
        <v>5000</v>
      </c>
    </row>
    <row r="55" spans="1:8" ht="19.5" customHeight="1">
      <c r="A55" s="78"/>
      <c r="B55" s="78"/>
      <c r="C55" s="78"/>
      <c r="D55" s="19"/>
      <c r="F55" s="79">
        <f>IRR(H50:H70)</f>
        <v>0.0929757548149492</v>
      </c>
      <c r="G55" s="12">
        <f t="shared" si="3"/>
        <v>6</v>
      </c>
      <c r="H55" s="75">
        <f t="shared" si="2"/>
        <v>-32900.186870861406</v>
      </c>
    </row>
    <row r="56" spans="1:8" ht="19.5" customHeight="1">
      <c r="A56" s="78"/>
      <c r="B56" s="78"/>
      <c r="C56" s="78"/>
      <c r="D56" s="19"/>
      <c r="F56" s="78"/>
      <c r="G56" s="12">
        <f t="shared" si="3"/>
        <v>7</v>
      </c>
      <c r="H56" s="75">
        <f t="shared" si="2"/>
        <v>0</v>
      </c>
    </row>
    <row r="57" spans="1:8" ht="19.5" customHeight="1">
      <c r="A57" s="78"/>
      <c r="B57" s="78"/>
      <c r="C57" s="78"/>
      <c r="D57" s="19"/>
      <c r="F57" s="78"/>
      <c r="G57" s="12">
        <f t="shared" si="3"/>
        <v>8</v>
      </c>
      <c r="H57" s="75">
        <f t="shared" si="2"/>
        <v>0</v>
      </c>
    </row>
    <row r="58" spans="1:8" ht="19.5" customHeight="1">
      <c r="A58" s="78"/>
      <c r="B58" s="78"/>
      <c r="C58" s="78"/>
      <c r="D58" s="19"/>
      <c r="F58" s="78"/>
      <c r="G58" s="12">
        <f t="shared" si="3"/>
        <v>9</v>
      </c>
      <c r="H58" s="75">
        <f t="shared" si="2"/>
        <v>0</v>
      </c>
    </row>
    <row r="59" spans="1:8" ht="19.5" customHeight="1">
      <c r="A59" s="78"/>
      <c r="B59" s="78"/>
      <c r="C59" s="78"/>
      <c r="D59" s="19"/>
      <c r="F59" s="78"/>
      <c r="G59" s="12">
        <f t="shared" si="3"/>
        <v>10</v>
      </c>
      <c r="H59" s="75">
        <f t="shared" si="2"/>
        <v>0</v>
      </c>
    </row>
    <row r="60" spans="1:8" ht="19.5" customHeight="1">
      <c r="A60" s="78"/>
      <c r="B60" s="78"/>
      <c r="C60" s="78"/>
      <c r="D60" s="19"/>
      <c r="F60" s="78"/>
      <c r="G60" s="12">
        <f t="shared" si="3"/>
        <v>11</v>
      </c>
      <c r="H60" s="75">
        <f t="shared" si="2"/>
        <v>0</v>
      </c>
    </row>
    <row r="61" spans="1:8" ht="19.5" customHeight="1">
      <c r="A61" s="78"/>
      <c r="B61" s="78"/>
      <c r="C61" s="78"/>
      <c r="D61" s="19"/>
      <c r="F61" s="78"/>
      <c r="G61" s="12">
        <f t="shared" si="3"/>
        <v>12</v>
      </c>
      <c r="H61" s="75">
        <f t="shared" si="2"/>
        <v>0</v>
      </c>
    </row>
    <row r="62" spans="1:8" ht="19.5" customHeight="1">
      <c r="A62" s="78"/>
      <c r="B62" s="78"/>
      <c r="C62" s="78"/>
      <c r="D62" s="19"/>
      <c r="F62" s="78"/>
      <c r="G62" s="12">
        <f t="shared" si="3"/>
        <v>13</v>
      </c>
      <c r="H62" s="75">
        <f t="shared" si="2"/>
        <v>0</v>
      </c>
    </row>
    <row r="63" spans="1:8" ht="19.5" customHeight="1">
      <c r="A63" s="78"/>
      <c r="B63" s="78"/>
      <c r="C63" s="78"/>
      <c r="D63" s="19"/>
      <c r="F63" s="78"/>
      <c r="G63" s="12">
        <f t="shared" si="3"/>
        <v>14</v>
      </c>
      <c r="H63" s="75">
        <f t="shared" si="2"/>
        <v>0</v>
      </c>
    </row>
    <row r="64" spans="1:8" ht="19.5" customHeight="1">
      <c r="A64" s="78"/>
      <c r="B64" s="78"/>
      <c r="C64" s="78"/>
      <c r="D64" s="19"/>
      <c r="F64" s="78"/>
      <c r="G64" s="12">
        <f t="shared" si="3"/>
        <v>15</v>
      </c>
      <c r="H64" s="75">
        <f t="shared" si="2"/>
        <v>0</v>
      </c>
    </row>
    <row r="65" spans="1:8" ht="19.5" customHeight="1">
      <c r="A65" s="78"/>
      <c r="B65" s="78"/>
      <c r="C65" s="78"/>
      <c r="D65" s="19"/>
      <c r="F65" s="78"/>
      <c r="G65" s="12">
        <f t="shared" si="3"/>
        <v>16</v>
      </c>
      <c r="H65" s="75">
        <f t="shared" si="2"/>
        <v>0</v>
      </c>
    </row>
    <row r="66" spans="1:8" ht="19.5" customHeight="1">
      <c r="A66" s="78"/>
      <c r="B66" s="78"/>
      <c r="C66" s="78"/>
      <c r="D66" s="19"/>
      <c r="F66" s="78"/>
      <c r="G66" s="12">
        <f t="shared" si="3"/>
        <v>17</v>
      </c>
      <c r="H66" s="75">
        <f t="shared" si="2"/>
        <v>0</v>
      </c>
    </row>
    <row r="67" spans="1:8" ht="19.5" customHeight="1">
      <c r="A67" s="78"/>
      <c r="B67" s="78"/>
      <c r="C67" s="78"/>
      <c r="D67" s="19"/>
      <c r="F67" s="78"/>
      <c r="G67" s="12">
        <f t="shared" si="3"/>
        <v>18</v>
      </c>
      <c r="H67" s="75">
        <f t="shared" si="2"/>
        <v>0</v>
      </c>
    </row>
    <row r="68" spans="1:8" ht="19.5" customHeight="1">
      <c r="A68" s="78"/>
      <c r="B68" s="78"/>
      <c r="C68" s="78"/>
      <c r="D68" s="19"/>
      <c r="F68" s="78"/>
      <c r="G68" s="12">
        <f t="shared" si="3"/>
        <v>19</v>
      </c>
      <c r="H68" s="75">
        <f t="shared" si="2"/>
        <v>0</v>
      </c>
    </row>
    <row r="69" spans="1:8" ht="19.5" customHeight="1">
      <c r="A69" s="78"/>
      <c r="B69" s="78"/>
      <c r="C69" s="78"/>
      <c r="D69" s="19"/>
      <c r="F69" s="78"/>
      <c r="G69" s="12">
        <f t="shared" si="3"/>
        <v>20</v>
      </c>
      <c r="H69" s="75">
        <f t="shared" si="2"/>
        <v>0</v>
      </c>
    </row>
    <row r="70" spans="1:8" ht="19.5" customHeight="1">
      <c r="A70" s="78"/>
      <c r="B70" s="78"/>
      <c r="C70" s="78"/>
      <c r="D70" s="19"/>
      <c r="F70" s="78"/>
      <c r="G70" s="12">
        <v>21</v>
      </c>
      <c r="H70" s="75">
        <f t="shared" si="2"/>
        <v>0</v>
      </c>
    </row>
    <row r="71" ht="19.5" customHeight="1"/>
    <row r="72" ht="19.5" customHeight="1"/>
  </sheetData>
  <sheetProtection sheet="1"/>
  <mergeCells count="4">
    <mergeCell ref="B2:E2"/>
    <mergeCell ref="B6:D6"/>
    <mergeCell ref="B7:D7"/>
    <mergeCell ref="C29:D29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zoomScalePageLayoutView="0" workbookViewId="0" topLeftCell="A47">
      <selection activeCell="C12" sqref="C12"/>
    </sheetView>
  </sheetViews>
  <sheetFormatPr defaultColWidth="20.57421875" defaultRowHeight="12.75"/>
  <cols>
    <col min="1" max="1" width="9.421875" style="1" customWidth="1"/>
    <col min="2" max="2" width="67.57421875" style="1" customWidth="1"/>
    <col min="3" max="3" width="7.7109375" style="1" customWidth="1"/>
    <col min="4" max="4" width="20.57421875" style="5" customWidth="1"/>
    <col min="5" max="5" width="20.57421875" style="19" customWidth="1"/>
    <col min="6" max="16384" width="20.57421875" style="1" customWidth="1"/>
  </cols>
  <sheetData>
    <row r="1" spans="1:6" ht="19.5" customHeight="1">
      <c r="A1" s="6"/>
      <c r="B1" s="120"/>
      <c r="C1" s="121"/>
      <c r="D1" s="122"/>
      <c r="E1" s="123"/>
      <c r="F1" s="1">
        <v>12</v>
      </c>
    </row>
    <row r="2" spans="1:5" ht="19.5" customHeight="1">
      <c r="A2" s="6"/>
      <c r="B2" s="182" t="s">
        <v>48</v>
      </c>
      <c r="C2" s="182"/>
      <c r="D2" s="182"/>
      <c r="E2" s="182"/>
    </row>
    <row r="3" spans="1:5" ht="19.5" customHeight="1">
      <c r="A3" s="6"/>
      <c r="B3" s="124"/>
      <c r="C3" s="125"/>
      <c r="D3" s="126"/>
      <c r="E3" s="127"/>
    </row>
    <row r="4" spans="1:5" ht="19.5" customHeight="1">
      <c r="A4" s="6"/>
      <c r="B4" s="6"/>
      <c r="C4" s="6"/>
      <c r="D4" s="7"/>
      <c r="E4" s="7"/>
    </row>
    <row r="5" spans="1:8" ht="19.5" customHeight="1">
      <c r="A5" s="6"/>
      <c r="B5" s="6"/>
      <c r="C5" s="6"/>
      <c r="D5" s="7"/>
      <c r="E5" s="7"/>
      <c r="F5" s="12" t="s">
        <v>49</v>
      </c>
      <c r="G5" s="12" t="s">
        <v>50</v>
      </c>
      <c r="H5" s="12"/>
    </row>
    <row r="6" spans="1:8" ht="19.5" customHeight="1">
      <c r="A6" s="6"/>
      <c r="B6" s="183" t="s">
        <v>51</v>
      </c>
      <c r="C6" s="183"/>
      <c r="D6" s="183"/>
      <c r="E6" s="28"/>
      <c r="F6" s="12"/>
      <c r="G6" s="12"/>
      <c r="H6" s="12"/>
    </row>
    <row r="7" spans="1:8" ht="19.5" customHeight="1">
      <c r="A7" s="6"/>
      <c r="B7" s="184" t="s">
        <v>94</v>
      </c>
      <c r="C7" s="184"/>
      <c r="D7" s="184"/>
      <c r="E7" s="28"/>
      <c r="F7" s="12"/>
      <c r="G7" s="12"/>
      <c r="H7" s="12"/>
    </row>
    <row r="8" spans="1:8" ht="19.5" customHeight="1">
      <c r="A8" s="6"/>
      <c r="B8" s="29"/>
      <c r="C8" s="30"/>
      <c r="D8" s="31"/>
      <c r="E8" s="32"/>
      <c r="F8" s="12"/>
      <c r="G8" s="12"/>
      <c r="H8" s="12" t="s">
        <v>53</v>
      </c>
    </row>
    <row r="9" spans="1:8" ht="19.5" customHeight="1">
      <c r="A9" s="6"/>
      <c r="B9" s="33" t="s">
        <v>54</v>
      </c>
      <c r="C9" s="34"/>
      <c r="D9" s="128">
        <v>5000</v>
      </c>
      <c r="E9" s="36"/>
      <c r="F9" s="12"/>
      <c r="G9" s="12">
        <v>1</v>
      </c>
      <c r="H9" s="12">
        <f aca="true" t="shared" si="0" ref="H9:H29">IF(G9&lt;=$D$11,$D$9,IF(G9=$D$11+1,$F$15,0))</f>
        <v>5000</v>
      </c>
    </row>
    <row r="10" spans="1:8" ht="19.5" customHeight="1">
      <c r="A10" s="6"/>
      <c r="B10" s="33" t="s">
        <v>55</v>
      </c>
      <c r="C10" s="34"/>
      <c r="D10" s="129">
        <v>0</v>
      </c>
      <c r="E10" s="38"/>
      <c r="F10" s="12"/>
      <c r="G10" s="12">
        <f aca="true" t="shared" si="1" ref="G10:G28">G9+1</f>
        <v>2</v>
      </c>
      <c r="H10" s="12">
        <f t="shared" si="0"/>
        <v>5000</v>
      </c>
    </row>
    <row r="11" spans="1:8" ht="19.5" customHeight="1">
      <c r="A11" s="6"/>
      <c r="B11" s="33" t="s">
        <v>56</v>
      </c>
      <c r="C11" s="34"/>
      <c r="D11" s="130">
        <v>5</v>
      </c>
      <c r="E11" s="40"/>
      <c r="F11" s="12"/>
      <c r="G11" s="12">
        <f t="shared" si="1"/>
        <v>3</v>
      </c>
      <c r="H11" s="12">
        <f t="shared" si="0"/>
        <v>5000</v>
      </c>
    </row>
    <row r="12" spans="1:8" ht="19.5" customHeight="1">
      <c r="A12" s="6"/>
      <c r="B12" s="33" t="s">
        <v>57</v>
      </c>
      <c r="C12" s="34"/>
      <c r="D12" s="41">
        <v>0.41</v>
      </c>
      <c r="E12" s="42"/>
      <c r="F12" s="12"/>
      <c r="G12" s="12">
        <f t="shared" si="1"/>
        <v>4</v>
      </c>
      <c r="H12" s="12">
        <f t="shared" si="0"/>
        <v>5000</v>
      </c>
    </row>
    <row r="13" spans="1:8" ht="19.5" customHeight="1">
      <c r="A13" s="6"/>
      <c r="B13" s="33"/>
      <c r="C13" s="34"/>
      <c r="D13" s="43"/>
      <c r="E13" s="32"/>
      <c r="F13" s="12"/>
      <c r="G13" s="12">
        <f t="shared" si="1"/>
        <v>5</v>
      </c>
      <c r="H13" s="12">
        <f t="shared" si="0"/>
        <v>5000</v>
      </c>
    </row>
    <row r="14" spans="1:8" ht="19.5" customHeight="1">
      <c r="A14" s="6"/>
      <c r="B14" s="33" t="s">
        <v>58</v>
      </c>
      <c r="C14" s="6" t="s">
        <v>59</v>
      </c>
      <c r="D14" s="44">
        <f>D9*D11</f>
        <v>25000</v>
      </c>
      <c r="E14" s="45"/>
      <c r="F14" s="46">
        <f>FV(D10,D11,D9,0,1)</f>
        <v>-25000</v>
      </c>
      <c r="G14" s="12">
        <f t="shared" si="1"/>
        <v>6</v>
      </c>
      <c r="H14" s="12">
        <f t="shared" si="0"/>
        <v>-31500</v>
      </c>
    </row>
    <row r="15" spans="1:8" ht="19.5" customHeight="1">
      <c r="A15" s="6"/>
      <c r="B15" s="33" t="s">
        <v>60</v>
      </c>
      <c r="C15" s="6" t="s">
        <v>61</v>
      </c>
      <c r="D15" s="44">
        <f>-F14-D14</f>
        <v>0</v>
      </c>
      <c r="E15" s="45"/>
      <c r="F15" s="47">
        <f>-D19</f>
        <v>-31500</v>
      </c>
      <c r="G15" s="12">
        <f t="shared" si="1"/>
        <v>7</v>
      </c>
      <c r="H15" s="12">
        <f t="shared" si="0"/>
        <v>0</v>
      </c>
    </row>
    <row r="16" spans="1:8" ht="19.5" customHeight="1">
      <c r="A16" s="6"/>
      <c r="B16" s="33" t="s">
        <v>62</v>
      </c>
      <c r="C16" s="6" t="s">
        <v>63</v>
      </c>
      <c r="D16" s="44">
        <f>D14*0.15</f>
        <v>3750</v>
      </c>
      <c r="E16" s="45"/>
      <c r="F16" s="48">
        <f>IRR(H9:H29,D10)</f>
        <v>0.07805306475703332</v>
      </c>
      <c r="G16" s="12">
        <f t="shared" si="1"/>
        <v>8</v>
      </c>
      <c r="H16" s="12">
        <f t="shared" si="0"/>
        <v>0</v>
      </c>
    </row>
    <row r="17" spans="1:8" ht="19.5" customHeight="1">
      <c r="A17" s="6"/>
      <c r="B17" s="33" t="s">
        <v>64</v>
      </c>
      <c r="C17" s="6" t="s">
        <v>65</v>
      </c>
      <c r="D17" s="44">
        <f>D14+D15-D16</f>
        <v>21250</v>
      </c>
      <c r="E17" s="45"/>
      <c r="F17" s="12"/>
      <c r="G17" s="12">
        <f t="shared" si="1"/>
        <v>9</v>
      </c>
      <c r="H17" s="12">
        <f t="shared" si="0"/>
        <v>0</v>
      </c>
    </row>
    <row r="18" spans="1:8" ht="19.5" customHeight="1">
      <c r="A18" s="6"/>
      <c r="B18" s="33" t="s">
        <v>95</v>
      </c>
      <c r="C18" s="6" t="s">
        <v>67</v>
      </c>
      <c r="D18" s="44">
        <f>D14*D12</f>
        <v>10250</v>
      </c>
      <c r="E18" s="45"/>
      <c r="F18" s="12"/>
      <c r="G18" s="12">
        <f t="shared" si="1"/>
        <v>10</v>
      </c>
      <c r="H18" s="12">
        <f t="shared" si="0"/>
        <v>0</v>
      </c>
    </row>
    <row r="19" spans="1:8" ht="19.5" customHeight="1">
      <c r="A19" s="6"/>
      <c r="B19" s="49" t="s">
        <v>68</v>
      </c>
      <c r="C19" s="6"/>
      <c r="D19" s="50">
        <f>D18+D17</f>
        <v>31500</v>
      </c>
      <c r="E19" s="45"/>
      <c r="F19" s="12"/>
      <c r="G19" s="12">
        <f t="shared" si="1"/>
        <v>11</v>
      </c>
      <c r="H19" s="12">
        <f t="shared" si="0"/>
        <v>0</v>
      </c>
    </row>
    <row r="20" spans="1:8" ht="19.5" customHeight="1">
      <c r="A20" s="6"/>
      <c r="B20" s="49"/>
      <c r="C20" s="6"/>
      <c r="D20" s="50"/>
      <c r="E20" s="45"/>
      <c r="F20" s="12"/>
      <c r="G20" s="12">
        <f t="shared" si="1"/>
        <v>12</v>
      </c>
      <c r="H20" s="12">
        <f t="shared" si="0"/>
        <v>0</v>
      </c>
    </row>
    <row r="21" spans="1:8" ht="19.5" customHeight="1">
      <c r="A21" s="6"/>
      <c r="B21" s="51" t="s">
        <v>69</v>
      </c>
      <c r="C21" s="52">
        <f>D11</f>
        <v>5</v>
      </c>
      <c r="D21" s="50">
        <f>D19-D14</f>
        <v>6500</v>
      </c>
      <c r="E21" s="45"/>
      <c r="F21" s="12"/>
      <c r="G21" s="12">
        <f t="shared" si="1"/>
        <v>13</v>
      </c>
      <c r="H21" s="12">
        <f t="shared" si="0"/>
        <v>0</v>
      </c>
    </row>
    <row r="22" spans="1:8" ht="19.5" customHeight="1">
      <c r="A22" s="6"/>
      <c r="B22" s="53" t="s">
        <v>70</v>
      </c>
      <c r="C22" s="54"/>
      <c r="D22" s="55">
        <f>F16</f>
        <v>0.07805306475703332</v>
      </c>
      <c r="E22" s="45"/>
      <c r="F22" s="12"/>
      <c r="G22" s="12">
        <f t="shared" si="1"/>
        <v>14</v>
      </c>
      <c r="H22" s="12">
        <f t="shared" si="0"/>
        <v>0</v>
      </c>
    </row>
    <row r="23" spans="1:8" ht="19.5" customHeight="1">
      <c r="A23" s="6"/>
      <c r="B23" s="6"/>
      <c r="C23" s="6"/>
      <c r="D23" s="7"/>
      <c r="E23" s="7"/>
      <c r="F23" s="8"/>
      <c r="G23" s="12">
        <f t="shared" si="1"/>
        <v>15</v>
      </c>
      <c r="H23" s="12">
        <f t="shared" si="0"/>
        <v>0</v>
      </c>
    </row>
    <row r="24" spans="1:8" ht="19.5" customHeight="1">
      <c r="A24" s="6"/>
      <c r="B24" s="56" t="s">
        <v>71</v>
      </c>
      <c r="C24" s="6"/>
      <c r="D24" s="7"/>
      <c r="E24" s="7"/>
      <c r="F24" s="12"/>
      <c r="G24" s="12">
        <f t="shared" si="1"/>
        <v>16</v>
      </c>
      <c r="H24" s="12">
        <f t="shared" si="0"/>
        <v>0</v>
      </c>
    </row>
    <row r="25" spans="1:8" ht="19.5" customHeight="1">
      <c r="A25" s="6"/>
      <c r="B25" s="6"/>
      <c r="C25" s="6"/>
      <c r="D25" s="7"/>
      <c r="E25" s="7"/>
      <c r="F25" s="12"/>
      <c r="G25" s="12">
        <f t="shared" si="1"/>
        <v>17</v>
      </c>
      <c r="H25" s="12">
        <f t="shared" si="0"/>
        <v>0</v>
      </c>
    </row>
    <row r="26" spans="1:8" ht="19.5" customHeight="1">
      <c r="A26" s="6"/>
      <c r="B26" s="6"/>
      <c r="C26" s="6"/>
      <c r="D26" s="7"/>
      <c r="E26" s="7"/>
      <c r="F26" s="12"/>
      <c r="G26" s="12">
        <f t="shared" si="1"/>
        <v>18</v>
      </c>
      <c r="H26" s="12">
        <f t="shared" si="0"/>
        <v>0</v>
      </c>
    </row>
    <row r="27" spans="1:8" ht="19.5" customHeight="1">
      <c r="A27" s="6"/>
      <c r="B27" s="6"/>
      <c r="C27" s="6"/>
      <c r="D27" s="7"/>
      <c r="E27" s="7"/>
      <c r="F27" s="12"/>
      <c r="G27" s="12">
        <f t="shared" si="1"/>
        <v>19</v>
      </c>
      <c r="H27" s="12">
        <f t="shared" si="0"/>
        <v>0</v>
      </c>
    </row>
    <row r="28" spans="1:8" ht="19.5" customHeight="1">
      <c r="A28" s="6"/>
      <c r="B28" s="131" t="s">
        <v>72</v>
      </c>
      <c r="C28" s="132"/>
      <c r="D28" s="133"/>
      <c r="E28" s="7"/>
      <c r="G28" s="12">
        <f t="shared" si="1"/>
        <v>20</v>
      </c>
      <c r="H28" s="12">
        <f t="shared" si="0"/>
        <v>0</v>
      </c>
    </row>
    <row r="29" spans="1:8" ht="19.5" customHeight="1">
      <c r="A29" s="6"/>
      <c r="B29" s="134" t="s">
        <v>73</v>
      </c>
      <c r="C29" s="175"/>
      <c r="D29" s="175"/>
      <c r="E29" s="7"/>
      <c r="G29" s="12">
        <v>21</v>
      </c>
      <c r="H29" s="12">
        <f t="shared" si="0"/>
        <v>0</v>
      </c>
    </row>
    <row r="30" spans="1:5" ht="19.5" customHeight="1">
      <c r="A30" s="6"/>
      <c r="B30" s="33" t="s">
        <v>74</v>
      </c>
      <c r="C30" s="34"/>
      <c r="D30" s="61">
        <f>D18</f>
        <v>10250</v>
      </c>
      <c r="E30" s="7"/>
    </row>
    <row r="31" spans="1:6" ht="19.5" customHeight="1">
      <c r="A31" s="6"/>
      <c r="B31" s="33" t="s">
        <v>75</v>
      </c>
      <c r="C31" s="34"/>
      <c r="D31" s="61">
        <f>D18/D11/12</f>
        <v>170.83333333333334</v>
      </c>
      <c r="E31" s="7"/>
      <c r="F31" s="12"/>
    </row>
    <row r="32" spans="1:6" ht="19.5" customHeight="1">
      <c r="A32" s="6"/>
      <c r="B32" s="33" t="s">
        <v>76</v>
      </c>
      <c r="C32" s="34"/>
      <c r="D32" s="43">
        <f>D11</f>
        <v>5</v>
      </c>
      <c r="E32" s="7"/>
      <c r="F32" s="12"/>
    </row>
    <row r="33" spans="1:5" ht="19.5" customHeight="1">
      <c r="A33" s="6"/>
      <c r="B33" s="33" t="s">
        <v>77</v>
      </c>
      <c r="C33" s="34"/>
      <c r="D33" s="135">
        <v>0.01</v>
      </c>
      <c r="E33" s="7"/>
    </row>
    <row r="34" spans="1:6" ht="19.5" customHeight="1">
      <c r="A34" s="6"/>
      <c r="B34" s="33" t="s">
        <v>78</v>
      </c>
      <c r="C34" s="34" t="s">
        <v>79</v>
      </c>
      <c r="D34" s="44">
        <f>-F37</f>
        <v>10504.902356356086</v>
      </c>
      <c r="E34" s="7"/>
      <c r="F34" s="63">
        <f>(1+D33)^(1/F35)-1</f>
        <v>0.0008295381143461622</v>
      </c>
    </row>
    <row r="35" spans="1:6" ht="19.5" customHeight="1">
      <c r="A35" s="6"/>
      <c r="B35" s="64" t="s">
        <v>80</v>
      </c>
      <c r="C35" s="65"/>
      <c r="D35" s="66">
        <f>D34-D30</f>
        <v>254.90235635608587</v>
      </c>
      <c r="E35" s="7"/>
      <c r="F35" s="1">
        <v>12</v>
      </c>
    </row>
    <row r="36" spans="1:6" ht="19.5" customHeight="1">
      <c r="A36" s="6"/>
      <c r="B36" s="6"/>
      <c r="C36" s="6"/>
      <c r="D36" s="7"/>
      <c r="E36" s="7"/>
      <c r="F36" s="1">
        <f>D32*F35</f>
        <v>60</v>
      </c>
    </row>
    <row r="37" spans="1:6" ht="19.5" customHeight="1">
      <c r="A37" s="6"/>
      <c r="B37" s="6"/>
      <c r="C37" s="6"/>
      <c r="D37" s="7"/>
      <c r="E37" s="7"/>
      <c r="F37" s="67">
        <f>FV(F34,F36,D31)</f>
        <v>-10504.902356356086</v>
      </c>
    </row>
    <row r="38" spans="1:5" ht="19.5" customHeight="1">
      <c r="A38" s="6"/>
      <c r="B38" s="6"/>
      <c r="C38" s="6"/>
      <c r="D38" s="7"/>
      <c r="E38" s="7"/>
    </row>
    <row r="39" spans="1:5" ht="19.5" customHeight="1">
      <c r="A39" s="6"/>
      <c r="B39" s="6"/>
      <c r="C39" s="6"/>
      <c r="D39" s="7"/>
      <c r="E39" s="7"/>
    </row>
    <row r="40" spans="1:5" ht="19.5" customHeight="1">
      <c r="A40" s="6"/>
      <c r="B40" s="136" t="s">
        <v>81</v>
      </c>
      <c r="C40" s="132"/>
      <c r="D40" s="133"/>
      <c r="E40" s="7"/>
    </row>
    <row r="41" spans="1:5" ht="19.5" customHeight="1">
      <c r="A41" s="6"/>
      <c r="B41" s="137" t="s">
        <v>82</v>
      </c>
      <c r="C41" s="138">
        <f>D11</f>
        <v>5</v>
      </c>
      <c r="D41" s="139"/>
      <c r="E41" s="7"/>
    </row>
    <row r="42" spans="1:5" ht="19.5" customHeight="1">
      <c r="A42" s="6"/>
      <c r="B42" s="29"/>
      <c r="C42" s="30"/>
      <c r="D42" s="31"/>
      <c r="E42" s="7"/>
    </row>
    <row r="43" spans="1:5" ht="19.5" customHeight="1">
      <c r="A43" s="6"/>
      <c r="B43" s="33" t="s">
        <v>83</v>
      </c>
      <c r="C43" s="34"/>
      <c r="D43" s="61">
        <f>D14</f>
        <v>25000</v>
      </c>
      <c r="E43" s="7"/>
    </row>
    <row r="44" spans="1:5" ht="19.5" customHeight="1">
      <c r="A44" s="6"/>
      <c r="B44" s="33"/>
      <c r="C44" s="34"/>
      <c r="D44" s="72"/>
      <c r="E44" s="7"/>
    </row>
    <row r="45" spans="1:8" ht="19.5" customHeight="1">
      <c r="A45" s="6"/>
      <c r="B45" s="33" t="s">
        <v>84</v>
      </c>
      <c r="C45" s="34"/>
      <c r="D45" s="61">
        <f>D17</f>
        <v>21250</v>
      </c>
      <c r="E45" s="7"/>
      <c r="G45" s="12" t="s">
        <v>50</v>
      </c>
      <c r="H45" s="12"/>
    </row>
    <row r="46" spans="1:8" ht="19.5" customHeight="1">
      <c r="A46" s="6"/>
      <c r="B46" s="33" t="s">
        <v>85</v>
      </c>
      <c r="C46" s="34"/>
      <c r="D46" s="61">
        <f>D34</f>
        <v>10504.902356356086</v>
      </c>
      <c r="E46" s="7"/>
      <c r="G46" s="12"/>
      <c r="H46" s="12"/>
    </row>
    <row r="47" spans="1:8" ht="19.5" customHeight="1">
      <c r="A47" s="6"/>
      <c r="B47" s="49" t="s">
        <v>86</v>
      </c>
      <c r="C47" s="34" t="s">
        <v>87</v>
      </c>
      <c r="D47" s="73">
        <f>SUM(D45:D46)</f>
        <v>31754.902356356084</v>
      </c>
      <c r="E47" s="7"/>
      <c r="G47" s="12"/>
      <c r="H47" s="12"/>
    </row>
    <row r="48" spans="1:8" ht="19.5" customHeight="1">
      <c r="A48" s="6"/>
      <c r="B48" s="49"/>
      <c r="C48" s="74"/>
      <c r="D48" s="73"/>
      <c r="E48" s="7"/>
      <c r="G48" s="12"/>
      <c r="H48" s="12" t="s">
        <v>53</v>
      </c>
    </row>
    <row r="49" spans="1:8" ht="19.5" customHeight="1">
      <c r="A49" s="6"/>
      <c r="B49" s="49" t="s">
        <v>88</v>
      </c>
      <c r="C49" s="74"/>
      <c r="D49" s="73">
        <f>D47-D43</f>
        <v>6754.902356356084</v>
      </c>
      <c r="E49" s="7"/>
      <c r="G49" s="12"/>
      <c r="H49" s="12"/>
    </row>
    <row r="50" spans="1:8" ht="19.5" customHeight="1">
      <c r="A50" s="6"/>
      <c r="B50" s="33"/>
      <c r="C50" s="34"/>
      <c r="D50" s="43"/>
      <c r="E50" s="7"/>
      <c r="G50" s="12">
        <v>1</v>
      </c>
      <c r="H50" s="75">
        <f aca="true" t="shared" si="2" ref="H50:H70">IF(G50&lt;=$D$11,$D$9,IF(G50=$D$11+1,-$D$47,0))</f>
        <v>5000</v>
      </c>
    </row>
    <row r="51" spans="1:8" ht="19.5" customHeight="1">
      <c r="A51" s="6"/>
      <c r="B51" s="49" t="s">
        <v>89</v>
      </c>
      <c r="C51" s="34"/>
      <c r="D51" s="76">
        <f>F55</f>
        <v>0.08081271790460631</v>
      </c>
      <c r="E51" s="7"/>
      <c r="G51" s="12">
        <f aca="true" t="shared" si="3" ref="G51:G69">G50+1</f>
        <v>2</v>
      </c>
      <c r="H51" s="75">
        <f t="shared" si="2"/>
        <v>5000</v>
      </c>
    </row>
    <row r="52" spans="1:8" ht="19.5" customHeight="1">
      <c r="A52" s="6"/>
      <c r="B52" s="64"/>
      <c r="C52" s="65"/>
      <c r="D52" s="77"/>
      <c r="E52" s="7"/>
      <c r="G52" s="12">
        <f t="shared" si="3"/>
        <v>3</v>
      </c>
      <c r="H52" s="75">
        <f t="shared" si="2"/>
        <v>5000</v>
      </c>
    </row>
    <row r="53" spans="1:8" ht="19.5" customHeight="1">
      <c r="A53" s="6"/>
      <c r="B53" s="6"/>
      <c r="C53" s="6"/>
      <c r="D53" s="7"/>
      <c r="E53" s="7"/>
      <c r="G53" s="12">
        <f t="shared" si="3"/>
        <v>4</v>
      </c>
      <c r="H53" s="75">
        <f t="shared" si="2"/>
        <v>5000</v>
      </c>
    </row>
    <row r="54" spans="1:8" ht="19.5" customHeight="1">
      <c r="A54" s="78"/>
      <c r="B54" s="78"/>
      <c r="C54" s="78"/>
      <c r="D54" s="19"/>
      <c r="F54" s="78"/>
      <c r="G54" s="12">
        <f t="shared" si="3"/>
        <v>5</v>
      </c>
      <c r="H54" s="75">
        <f t="shared" si="2"/>
        <v>5000</v>
      </c>
    </row>
    <row r="55" spans="1:8" ht="19.5" customHeight="1">
      <c r="A55" s="78"/>
      <c r="B55" s="78"/>
      <c r="C55" s="78"/>
      <c r="D55" s="19"/>
      <c r="F55" s="79">
        <f>IRR(H50:H70)</f>
        <v>0.08081271790460631</v>
      </c>
      <c r="G55" s="12">
        <f t="shared" si="3"/>
        <v>6</v>
      </c>
      <c r="H55" s="75">
        <f t="shared" si="2"/>
        <v>-31754.902356356084</v>
      </c>
    </row>
    <row r="56" spans="1:8" ht="19.5" customHeight="1">
      <c r="A56" s="78"/>
      <c r="B56" s="78"/>
      <c r="C56" s="78"/>
      <c r="D56" s="19"/>
      <c r="F56" s="78"/>
      <c r="G56" s="12">
        <f t="shared" si="3"/>
        <v>7</v>
      </c>
      <c r="H56" s="75">
        <f t="shared" si="2"/>
        <v>0</v>
      </c>
    </row>
    <row r="57" spans="1:8" ht="19.5" customHeight="1">
      <c r="A57" s="78"/>
      <c r="B57" s="78"/>
      <c r="C57" s="78"/>
      <c r="D57" s="19"/>
      <c r="F57" s="78"/>
      <c r="G57" s="12">
        <f t="shared" si="3"/>
        <v>8</v>
      </c>
      <c r="H57" s="75">
        <f t="shared" si="2"/>
        <v>0</v>
      </c>
    </row>
    <row r="58" spans="1:8" ht="19.5" customHeight="1">
      <c r="A58" s="78"/>
      <c r="B58" s="78"/>
      <c r="C58" s="78"/>
      <c r="D58" s="19"/>
      <c r="F58" s="78"/>
      <c r="G58" s="12">
        <f t="shared" si="3"/>
        <v>9</v>
      </c>
      <c r="H58" s="75">
        <f t="shared" si="2"/>
        <v>0</v>
      </c>
    </row>
    <row r="59" spans="1:8" ht="19.5" customHeight="1">
      <c r="A59" s="78"/>
      <c r="B59" s="78"/>
      <c r="C59" s="78"/>
      <c r="D59" s="19"/>
      <c r="F59" s="78"/>
      <c r="G59" s="12">
        <f t="shared" si="3"/>
        <v>10</v>
      </c>
      <c r="H59" s="75">
        <f t="shared" si="2"/>
        <v>0</v>
      </c>
    </row>
    <row r="60" spans="1:8" ht="19.5" customHeight="1">
      <c r="A60" s="78"/>
      <c r="B60" s="78"/>
      <c r="C60" s="78"/>
      <c r="D60" s="19"/>
      <c r="F60" s="78"/>
      <c r="G60" s="12">
        <f t="shared" si="3"/>
        <v>11</v>
      </c>
      <c r="H60" s="75">
        <f t="shared" si="2"/>
        <v>0</v>
      </c>
    </row>
    <row r="61" spans="1:8" ht="19.5" customHeight="1">
      <c r="A61" s="78"/>
      <c r="B61" s="78"/>
      <c r="C61" s="78"/>
      <c r="D61" s="19"/>
      <c r="F61" s="78"/>
      <c r="G61" s="12">
        <f t="shared" si="3"/>
        <v>12</v>
      </c>
      <c r="H61" s="75">
        <f t="shared" si="2"/>
        <v>0</v>
      </c>
    </row>
    <row r="62" spans="1:8" ht="19.5" customHeight="1">
      <c r="A62" s="78"/>
      <c r="B62" s="78"/>
      <c r="C62" s="78"/>
      <c r="D62" s="19"/>
      <c r="F62" s="78"/>
      <c r="G62" s="12">
        <f t="shared" si="3"/>
        <v>13</v>
      </c>
      <c r="H62" s="75">
        <f t="shared" si="2"/>
        <v>0</v>
      </c>
    </row>
    <row r="63" spans="1:8" ht="19.5" customHeight="1">
      <c r="A63" s="78"/>
      <c r="B63" s="78"/>
      <c r="C63" s="78"/>
      <c r="D63" s="19"/>
      <c r="F63" s="78"/>
      <c r="G63" s="12">
        <f t="shared" si="3"/>
        <v>14</v>
      </c>
      <c r="H63" s="75">
        <f t="shared" si="2"/>
        <v>0</v>
      </c>
    </row>
    <row r="64" spans="1:8" ht="19.5" customHeight="1">
      <c r="A64" s="78"/>
      <c r="B64" s="78"/>
      <c r="C64" s="78"/>
      <c r="D64" s="19"/>
      <c r="F64" s="78"/>
      <c r="G64" s="12">
        <f t="shared" si="3"/>
        <v>15</v>
      </c>
      <c r="H64" s="75">
        <f t="shared" si="2"/>
        <v>0</v>
      </c>
    </row>
    <row r="65" spans="1:8" ht="19.5" customHeight="1">
      <c r="A65" s="78"/>
      <c r="B65" s="78"/>
      <c r="C65" s="78"/>
      <c r="D65" s="19"/>
      <c r="F65" s="78"/>
      <c r="G65" s="12">
        <f t="shared" si="3"/>
        <v>16</v>
      </c>
      <c r="H65" s="75">
        <f t="shared" si="2"/>
        <v>0</v>
      </c>
    </row>
    <row r="66" spans="1:8" ht="19.5" customHeight="1">
      <c r="A66" s="78"/>
      <c r="B66" s="78"/>
      <c r="C66" s="78"/>
      <c r="D66" s="19"/>
      <c r="F66" s="78"/>
      <c r="G66" s="12">
        <f t="shared" si="3"/>
        <v>17</v>
      </c>
      <c r="H66" s="75">
        <f t="shared" si="2"/>
        <v>0</v>
      </c>
    </row>
    <row r="67" spans="1:8" ht="19.5" customHeight="1">
      <c r="A67" s="78"/>
      <c r="B67" s="78"/>
      <c r="C67" s="78"/>
      <c r="D67" s="19"/>
      <c r="F67" s="78"/>
      <c r="G67" s="12">
        <f t="shared" si="3"/>
        <v>18</v>
      </c>
      <c r="H67" s="75">
        <f t="shared" si="2"/>
        <v>0</v>
      </c>
    </row>
    <row r="68" spans="1:8" ht="19.5" customHeight="1">
      <c r="A68" s="78"/>
      <c r="B68" s="78"/>
      <c r="C68" s="78"/>
      <c r="D68" s="19"/>
      <c r="F68" s="78"/>
      <c r="G68" s="12">
        <f t="shared" si="3"/>
        <v>19</v>
      </c>
      <c r="H68" s="75">
        <f t="shared" si="2"/>
        <v>0</v>
      </c>
    </row>
    <row r="69" spans="1:8" ht="19.5" customHeight="1">
      <c r="A69" s="78"/>
      <c r="B69" s="78"/>
      <c r="C69" s="78"/>
      <c r="D69" s="19"/>
      <c r="F69" s="78"/>
      <c r="G69" s="12">
        <f t="shared" si="3"/>
        <v>20</v>
      </c>
      <c r="H69" s="75">
        <f t="shared" si="2"/>
        <v>0</v>
      </c>
    </row>
    <row r="70" spans="1:8" ht="19.5" customHeight="1">
      <c r="A70" s="78"/>
      <c r="B70" s="78"/>
      <c r="C70" s="78"/>
      <c r="D70" s="19"/>
      <c r="F70" s="78"/>
      <c r="G70" s="12">
        <v>21</v>
      </c>
      <c r="H70" s="75">
        <f t="shared" si="2"/>
        <v>0</v>
      </c>
    </row>
    <row r="71" ht="19.5" customHeight="1"/>
    <row r="72" ht="19.5" customHeight="1"/>
  </sheetData>
  <sheetProtection sheet="1"/>
  <mergeCells count="4">
    <mergeCell ref="B2:E2"/>
    <mergeCell ref="B6:D6"/>
    <mergeCell ref="B7:D7"/>
    <mergeCell ref="C29:D29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zoomScalePageLayoutView="0" workbookViewId="0" topLeftCell="A2">
      <selection activeCell="D52" sqref="D52"/>
    </sheetView>
  </sheetViews>
  <sheetFormatPr defaultColWidth="20.57421875" defaultRowHeight="12.75"/>
  <cols>
    <col min="1" max="1" width="9.421875" style="1" customWidth="1"/>
    <col min="2" max="2" width="67.57421875" style="1" customWidth="1"/>
    <col min="3" max="3" width="7.7109375" style="1" customWidth="1"/>
    <col min="4" max="4" width="20.57421875" style="5" customWidth="1"/>
    <col min="5" max="5" width="20.57421875" style="19" customWidth="1"/>
    <col min="6" max="16384" width="20.57421875" style="1" customWidth="1"/>
  </cols>
  <sheetData>
    <row r="1" spans="1:6" ht="19.5" customHeight="1">
      <c r="A1" s="6"/>
      <c r="B1" s="140"/>
      <c r="C1" s="141"/>
      <c r="D1" s="142"/>
      <c r="E1" s="143"/>
      <c r="F1" s="1">
        <v>12</v>
      </c>
    </row>
    <row r="2" spans="1:5" ht="19.5" customHeight="1">
      <c r="A2" s="6"/>
      <c r="B2" s="185" t="s">
        <v>48</v>
      </c>
      <c r="C2" s="185"/>
      <c r="D2" s="185"/>
      <c r="E2" s="185"/>
    </row>
    <row r="3" spans="1:5" ht="19.5" customHeight="1">
      <c r="A3" s="6"/>
      <c r="B3" s="144"/>
      <c r="C3" s="145"/>
      <c r="D3" s="146"/>
      <c r="E3" s="147"/>
    </row>
    <row r="4" spans="1:5" ht="19.5" customHeight="1">
      <c r="A4" s="6"/>
      <c r="B4" s="6"/>
      <c r="C4" s="6"/>
      <c r="D4" s="7"/>
      <c r="E4" s="7"/>
    </row>
    <row r="5" spans="1:8" ht="19.5" customHeight="1">
      <c r="A5" s="6"/>
      <c r="B5" s="6"/>
      <c r="C5" s="6"/>
      <c r="D5" s="7"/>
      <c r="E5" s="7"/>
      <c r="F5" s="12" t="s">
        <v>49</v>
      </c>
      <c r="G5" s="12" t="s">
        <v>50</v>
      </c>
      <c r="H5" s="12"/>
    </row>
    <row r="6" spans="1:8" ht="19.5" customHeight="1">
      <c r="A6" s="6"/>
      <c r="B6" s="186" t="s">
        <v>51</v>
      </c>
      <c r="C6" s="186"/>
      <c r="D6" s="186"/>
      <c r="E6" s="28"/>
      <c r="F6" s="12"/>
      <c r="G6" s="12"/>
      <c r="H6" s="12"/>
    </row>
    <row r="7" spans="1:8" ht="19.5" customHeight="1">
      <c r="A7" s="6"/>
      <c r="B7" s="187" t="s">
        <v>96</v>
      </c>
      <c r="C7" s="187"/>
      <c r="D7" s="187"/>
      <c r="E7" s="28"/>
      <c r="F7" s="12"/>
      <c r="G7" s="12"/>
      <c r="H7" s="12"/>
    </row>
    <row r="8" spans="1:8" ht="19.5" customHeight="1">
      <c r="A8" s="6"/>
      <c r="B8" s="29"/>
      <c r="C8" s="30"/>
      <c r="D8" s="31"/>
      <c r="E8" s="32"/>
      <c r="F8" s="12"/>
      <c r="G8" s="12"/>
      <c r="H8" s="12" t="s">
        <v>53</v>
      </c>
    </row>
    <row r="9" spans="1:8" ht="19.5" customHeight="1">
      <c r="A9" s="6"/>
      <c r="B9" s="33" t="s">
        <v>54</v>
      </c>
      <c r="C9" s="34"/>
      <c r="D9" s="148">
        <v>5000</v>
      </c>
      <c r="E9" s="36"/>
      <c r="F9" s="12"/>
      <c r="G9" s="12">
        <v>1</v>
      </c>
      <c r="H9" s="12">
        <f aca="true" t="shared" si="0" ref="H9:H29">IF(G9&lt;=$D$11,$D$9,IF(G9=$D$11+1,$F$15,0))</f>
        <v>5000</v>
      </c>
    </row>
    <row r="10" spans="1:8" ht="19.5" customHeight="1">
      <c r="A10" s="6"/>
      <c r="B10" s="33" t="s">
        <v>55</v>
      </c>
      <c r="C10" s="34"/>
      <c r="D10" s="149">
        <v>0.005</v>
      </c>
      <c r="E10" s="38"/>
      <c r="F10" s="12"/>
      <c r="G10" s="12">
        <f aca="true" t="shared" si="1" ref="G10:G28">G9+1</f>
        <v>2</v>
      </c>
      <c r="H10" s="12">
        <f t="shared" si="0"/>
        <v>5000</v>
      </c>
    </row>
    <row r="11" spans="1:8" ht="19.5" customHeight="1">
      <c r="A11" s="6"/>
      <c r="B11" s="33" t="s">
        <v>56</v>
      </c>
      <c r="C11" s="34"/>
      <c r="D11" s="150">
        <v>5</v>
      </c>
      <c r="E11" s="40"/>
      <c r="F11" s="12"/>
      <c r="G11" s="12">
        <f t="shared" si="1"/>
        <v>3</v>
      </c>
      <c r="H11" s="12">
        <f t="shared" si="0"/>
        <v>5000</v>
      </c>
    </row>
    <row r="12" spans="1:8" ht="19.5" customHeight="1">
      <c r="A12" s="6"/>
      <c r="B12" s="33" t="s">
        <v>57</v>
      </c>
      <c r="C12" s="34"/>
      <c r="D12" s="41">
        <v>0.43</v>
      </c>
      <c r="E12" s="42"/>
      <c r="F12" s="12"/>
      <c r="G12" s="12">
        <f t="shared" si="1"/>
        <v>4</v>
      </c>
      <c r="H12" s="12">
        <f t="shared" si="0"/>
        <v>5000</v>
      </c>
    </row>
    <row r="13" spans="1:8" ht="19.5" customHeight="1">
      <c r="A13" s="6"/>
      <c r="B13" s="33"/>
      <c r="C13" s="34"/>
      <c r="D13" s="43"/>
      <c r="E13" s="32"/>
      <c r="F13" s="12"/>
      <c r="G13" s="12">
        <f t="shared" si="1"/>
        <v>5</v>
      </c>
      <c r="H13" s="12">
        <f t="shared" si="0"/>
        <v>5000</v>
      </c>
    </row>
    <row r="14" spans="1:8" ht="19.5" customHeight="1">
      <c r="A14" s="6"/>
      <c r="B14" s="33" t="s">
        <v>58</v>
      </c>
      <c r="C14" s="6" t="s">
        <v>59</v>
      </c>
      <c r="D14" s="44">
        <f>D9*D11</f>
        <v>25000</v>
      </c>
      <c r="E14" s="45"/>
      <c r="F14" s="46">
        <f>FV(D10,D11,D9,0,51)</f>
        <v>-25377.50939376477</v>
      </c>
      <c r="G14" s="12">
        <f t="shared" si="1"/>
        <v>6</v>
      </c>
      <c r="H14" s="12">
        <f t="shared" si="0"/>
        <v>-32377.50939376477</v>
      </c>
    </row>
    <row r="15" spans="1:8" ht="19.5" customHeight="1">
      <c r="A15" s="6"/>
      <c r="B15" s="33" t="s">
        <v>60</v>
      </c>
      <c r="C15" s="6" t="s">
        <v>61</v>
      </c>
      <c r="D15" s="44">
        <f>-F14-D14</f>
        <v>377.5093937647689</v>
      </c>
      <c r="E15" s="45"/>
      <c r="F15" s="47">
        <f>-D19</f>
        <v>-32377.50939376477</v>
      </c>
      <c r="G15" s="12">
        <f t="shared" si="1"/>
        <v>7</v>
      </c>
      <c r="H15" s="12">
        <f t="shared" si="0"/>
        <v>0</v>
      </c>
    </row>
    <row r="16" spans="1:8" ht="19.5" customHeight="1">
      <c r="A16" s="6"/>
      <c r="B16" s="33" t="s">
        <v>62</v>
      </c>
      <c r="C16" s="6" t="s">
        <v>63</v>
      </c>
      <c r="D16" s="44">
        <f>D14*0.15</f>
        <v>3750</v>
      </c>
      <c r="E16" s="45"/>
      <c r="F16" s="48">
        <f>IRR(H9:H29,D10)</f>
        <v>0.08747196282167706</v>
      </c>
      <c r="G16" s="12">
        <f t="shared" si="1"/>
        <v>8</v>
      </c>
      <c r="H16" s="12">
        <f t="shared" si="0"/>
        <v>0</v>
      </c>
    </row>
    <row r="17" spans="1:8" ht="19.5" customHeight="1">
      <c r="A17" s="6"/>
      <c r="B17" s="33" t="s">
        <v>64</v>
      </c>
      <c r="C17" s="6" t="s">
        <v>65</v>
      </c>
      <c r="D17" s="44">
        <f>D14+D15-D16</f>
        <v>21627.50939376477</v>
      </c>
      <c r="E17" s="45"/>
      <c r="F17" s="12"/>
      <c r="G17" s="12">
        <f t="shared" si="1"/>
        <v>9</v>
      </c>
      <c r="H17" s="12">
        <f t="shared" si="0"/>
        <v>0</v>
      </c>
    </row>
    <row r="18" spans="1:8" ht="19.5" customHeight="1">
      <c r="A18" s="6"/>
      <c r="B18" s="33" t="s">
        <v>97</v>
      </c>
      <c r="C18" s="6" t="s">
        <v>67</v>
      </c>
      <c r="D18" s="44">
        <f>D14*D12</f>
        <v>10750</v>
      </c>
      <c r="E18" s="45"/>
      <c r="F18" s="12"/>
      <c r="G18" s="12">
        <f t="shared" si="1"/>
        <v>10</v>
      </c>
      <c r="H18" s="12">
        <f t="shared" si="0"/>
        <v>0</v>
      </c>
    </row>
    <row r="19" spans="1:8" ht="19.5" customHeight="1">
      <c r="A19" s="6"/>
      <c r="B19" s="49" t="s">
        <v>68</v>
      </c>
      <c r="C19" s="6"/>
      <c r="D19" s="50">
        <f>D18+D17</f>
        <v>32377.50939376477</v>
      </c>
      <c r="E19" s="45"/>
      <c r="F19" s="12"/>
      <c r="G19" s="12">
        <f t="shared" si="1"/>
        <v>11</v>
      </c>
      <c r="H19" s="12">
        <f t="shared" si="0"/>
        <v>0</v>
      </c>
    </row>
    <row r="20" spans="1:8" ht="19.5" customHeight="1">
      <c r="A20" s="6"/>
      <c r="B20" s="49"/>
      <c r="C20" s="6"/>
      <c r="D20" s="50"/>
      <c r="E20" s="45"/>
      <c r="F20" s="12"/>
      <c r="G20" s="12">
        <f t="shared" si="1"/>
        <v>12</v>
      </c>
      <c r="H20" s="12">
        <f t="shared" si="0"/>
        <v>0</v>
      </c>
    </row>
    <row r="21" spans="1:8" ht="19.5" customHeight="1">
      <c r="A21" s="6"/>
      <c r="B21" s="51" t="s">
        <v>69</v>
      </c>
      <c r="C21" s="52">
        <f>D11</f>
        <v>5</v>
      </c>
      <c r="D21" s="50">
        <f>D19-D14</f>
        <v>7377.509393764769</v>
      </c>
      <c r="E21" s="45"/>
      <c r="F21" s="12"/>
      <c r="G21" s="12">
        <f t="shared" si="1"/>
        <v>13</v>
      </c>
      <c r="H21" s="12">
        <f t="shared" si="0"/>
        <v>0</v>
      </c>
    </row>
    <row r="22" spans="1:8" ht="19.5" customHeight="1">
      <c r="A22" s="6"/>
      <c r="B22" s="53" t="s">
        <v>70</v>
      </c>
      <c r="C22" s="54"/>
      <c r="D22" s="55">
        <f>F16</f>
        <v>0.08747196282167706</v>
      </c>
      <c r="E22" s="45"/>
      <c r="F22" s="12"/>
      <c r="G22" s="12">
        <f t="shared" si="1"/>
        <v>14</v>
      </c>
      <c r="H22" s="12">
        <f t="shared" si="0"/>
        <v>0</v>
      </c>
    </row>
    <row r="23" spans="1:8" ht="19.5" customHeight="1">
      <c r="A23" s="6"/>
      <c r="B23" s="6"/>
      <c r="C23" s="6"/>
      <c r="D23" s="7"/>
      <c r="E23" s="7"/>
      <c r="F23" s="8"/>
      <c r="G23" s="12">
        <f t="shared" si="1"/>
        <v>15</v>
      </c>
      <c r="H23" s="12">
        <f t="shared" si="0"/>
        <v>0</v>
      </c>
    </row>
    <row r="24" spans="1:8" ht="19.5" customHeight="1">
      <c r="A24" s="6"/>
      <c r="B24" s="56" t="s">
        <v>71</v>
      </c>
      <c r="C24" s="6"/>
      <c r="D24" s="7"/>
      <c r="E24" s="7"/>
      <c r="F24" s="12"/>
      <c r="G24" s="12">
        <f t="shared" si="1"/>
        <v>16</v>
      </c>
      <c r="H24" s="12">
        <f t="shared" si="0"/>
        <v>0</v>
      </c>
    </row>
    <row r="25" spans="1:8" ht="19.5" customHeight="1">
      <c r="A25" s="6"/>
      <c r="B25" s="6"/>
      <c r="C25" s="6"/>
      <c r="D25" s="7"/>
      <c r="E25" s="7"/>
      <c r="F25" s="12"/>
      <c r="G25" s="12">
        <f t="shared" si="1"/>
        <v>17</v>
      </c>
      <c r="H25" s="12">
        <f t="shared" si="0"/>
        <v>0</v>
      </c>
    </row>
    <row r="26" spans="1:8" ht="19.5" customHeight="1">
      <c r="A26" s="6"/>
      <c r="B26" s="6"/>
      <c r="C26" s="6"/>
      <c r="D26" s="7"/>
      <c r="E26" s="7"/>
      <c r="F26" s="12"/>
      <c r="G26" s="12">
        <f t="shared" si="1"/>
        <v>18</v>
      </c>
      <c r="H26" s="12">
        <f t="shared" si="0"/>
        <v>0</v>
      </c>
    </row>
    <row r="27" spans="1:8" ht="19.5" customHeight="1">
      <c r="A27" s="6"/>
      <c r="B27" s="6"/>
      <c r="C27" s="6"/>
      <c r="D27" s="7"/>
      <c r="E27" s="7"/>
      <c r="F27" s="12"/>
      <c r="G27" s="12">
        <f t="shared" si="1"/>
        <v>19</v>
      </c>
      <c r="H27" s="12">
        <f t="shared" si="0"/>
        <v>0</v>
      </c>
    </row>
    <row r="28" spans="1:8" ht="19.5" customHeight="1">
      <c r="A28" s="6"/>
      <c r="B28" s="151" t="s">
        <v>72</v>
      </c>
      <c r="C28" s="152"/>
      <c r="D28" s="153"/>
      <c r="E28" s="7"/>
      <c r="G28" s="12">
        <f t="shared" si="1"/>
        <v>20</v>
      </c>
      <c r="H28" s="12">
        <f t="shared" si="0"/>
        <v>0</v>
      </c>
    </row>
    <row r="29" spans="1:8" ht="19.5" customHeight="1">
      <c r="A29" s="6"/>
      <c r="B29" s="154" t="s">
        <v>73</v>
      </c>
      <c r="C29" s="175"/>
      <c r="D29" s="175"/>
      <c r="E29" s="7"/>
      <c r="G29" s="12">
        <v>21</v>
      </c>
      <c r="H29" s="12">
        <f t="shared" si="0"/>
        <v>0</v>
      </c>
    </row>
    <row r="30" spans="1:5" ht="19.5" customHeight="1">
      <c r="A30" s="6"/>
      <c r="B30" s="33" t="s">
        <v>74</v>
      </c>
      <c r="C30" s="34"/>
      <c r="D30" s="61">
        <f>D18</f>
        <v>10750</v>
      </c>
      <c r="E30" s="7"/>
    </row>
    <row r="31" spans="1:6" ht="19.5" customHeight="1">
      <c r="A31" s="6"/>
      <c r="B31" s="33" t="s">
        <v>75</v>
      </c>
      <c r="C31" s="34"/>
      <c r="D31" s="61">
        <f>D18/D11/12</f>
        <v>179.16666666666666</v>
      </c>
      <c r="E31" s="7"/>
      <c r="F31" s="12"/>
    </row>
    <row r="32" spans="1:6" ht="19.5" customHeight="1">
      <c r="A32" s="6"/>
      <c r="B32" s="33" t="s">
        <v>76</v>
      </c>
      <c r="C32" s="34"/>
      <c r="D32" s="43">
        <f>D11</f>
        <v>5</v>
      </c>
      <c r="E32" s="7"/>
      <c r="F32" s="12"/>
    </row>
    <row r="33" spans="1:5" ht="19.5" customHeight="1">
      <c r="A33" s="6"/>
      <c r="B33" s="33" t="s">
        <v>77</v>
      </c>
      <c r="C33" s="34"/>
      <c r="D33" s="155">
        <v>0.02</v>
      </c>
      <c r="E33" s="7"/>
    </row>
    <row r="34" spans="1:6" ht="19.5" customHeight="1">
      <c r="A34" s="6"/>
      <c r="B34" s="33" t="s">
        <v>78</v>
      </c>
      <c r="C34" s="34" t="s">
        <v>79</v>
      </c>
      <c r="D34" s="44">
        <f>-F37</f>
        <v>11290.8825933381</v>
      </c>
      <c r="E34" s="7"/>
      <c r="F34" s="63">
        <f>(1+D33)^(1/F35)-1</f>
        <v>0.0016515813019202241</v>
      </c>
    </row>
    <row r="35" spans="1:6" ht="19.5" customHeight="1">
      <c r="A35" s="6"/>
      <c r="B35" s="64" t="s">
        <v>80</v>
      </c>
      <c r="C35" s="65"/>
      <c r="D35" s="66">
        <f>D34-D30</f>
        <v>540.8825933380995</v>
      </c>
      <c r="E35" s="7"/>
      <c r="F35" s="1">
        <v>12</v>
      </c>
    </row>
    <row r="36" spans="1:6" ht="19.5" customHeight="1">
      <c r="A36" s="6"/>
      <c r="B36" s="6"/>
      <c r="C36" s="6"/>
      <c r="D36" s="7"/>
      <c r="E36" s="7"/>
      <c r="F36" s="1">
        <f>D32*F35</f>
        <v>60</v>
      </c>
    </row>
    <row r="37" spans="1:6" ht="19.5" customHeight="1">
      <c r="A37" s="6"/>
      <c r="B37" s="6"/>
      <c r="C37" s="6"/>
      <c r="D37" s="7"/>
      <c r="E37" s="7"/>
      <c r="F37" s="67">
        <f>FV(F34,F36,D31)</f>
        <v>-11290.8825933381</v>
      </c>
    </row>
    <row r="38" spans="1:5" ht="19.5" customHeight="1">
      <c r="A38" s="6"/>
      <c r="B38" s="6"/>
      <c r="C38" s="6"/>
      <c r="D38" s="7"/>
      <c r="E38" s="7"/>
    </row>
    <row r="39" spans="1:5" ht="19.5" customHeight="1">
      <c r="A39" s="6"/>
      <c r="B39" s="6"/>
      <c r="C39" s="6"/>
      <c r="D39" s="7"/>
      <c r="E39" s="7"/>
    </row>
    <row r="40" spans="1:5" ht="19.5" customHeight="1">
      <c r="A40" s="6"/>
      <c r="B40" s="156" t="s">
        <v>81</v>
      </c>
      <c r="C40" s="152"/>
      <c r="D40" s="153"/>
      <c r="E40" s="7"/>
    </row>
    <row r="41" spans="1:5" ht="19.5" customHeight="1">
      <c r="A41" s="6"/>
      <c r="B41" s="157" t="s">
        <v>82</v>
      </c>
      <c r="C41" s="158">
        <f>D11</f>
        <v>5</v>
      </c>
      <c r="D41" s="159"/>
      <c r="E41" s="7"/>
    </row>
    <row r="42" spans="1:5" ht="19.5" customHeight="1">
      <c r="A42" s="6"/>
      <c r="B42" s="29"/>
      <c r="C42" s="30"/>
      <c r="D42" s="31"/>
      <c r="E42" s="7"/>
    </row>
    <row r="43" spans="1:5" ht="19.5" customHeight="1">
      <c r="A43" s="6"/>
      <c r="B43" s="33" t="s">
        <v>83</v>
      </c>
      <c r="C43" s="34"/>
      <c r="D43" s="61">
        <f>D14</f>
        <v>25000</v>
      </c>
      <c r="E43" s="7"/>
    </row>
    <row r="44" spans="1:5" ht="19.5" customHeight="1">
      <c r="A44" s="6"/>
      <c r="B44" s="33"/>
      <c r="C44" s="34"/>
      <c r="D44" s="72"/>
      <c r="E44" s="7"/>
    </row>
    <row r="45" spans="1:8" ht="19.5" customHeight="1">
      <c r="A45" s="6"/>
      <c r="B45" s="33" t="s">
        <v>84</v>
      </c>
      <c r="C45" s="34"/>
      <c r="D45" s="61">
        <f>D17</f>
        <v>21627.50939376477</v>
      </c>
      <c r="E45" s="7"/>
      <c r="G45" s="12" t="s">
        <v>50</v>
      </c>
      <c r="H45" s="12"/>
    </row>
    <row r="46" spans="1:8" ht="19.5" customHeight="1">
      <c r="A46" s="6"/>
      <c r="B46" s="33" t="s">
        <v>85</v>
      </c>
      <c r="C46" s="34"/>
      <c r="D46" s="61">
        <f>D34</f>
        <v>11290.8825933381</v>
      </c>
      <c r="E46" s="7"/>
      <c r="G46" s="12"/>
      <c r="H46" s="12"/>
    </row>
    <row r="47" spans="1:8" ht="19.5" customHeight="1">
      <c r="A47" s="6"/>
      <c r="B47" s="49" t="s">
        <v>86</v>
      </c>
      <c r="C47" s="34" t="s">
        <v>87</v>
      </c>
      <c r="D47" s="73">
        <f>SUM(D45:D46)</f>
        <v>32918.39198710287</v>
      </c>
      <c r="E47" s="7"/>
      <c r="G47" s="12"/>
      <c r="H47" s="12"/>
    </row>
    <row r="48" spans="1:8" ht="19.5" customHeight="1">
      <c r="A48" s="6"/>
      <c r="B48" s="49"/>
      <c r="C48" s="74"/>
      <c r="D48" s="73"/>
      <c r="E48" s="7"/>
      <c r="G48" s="12"/>
      <c r="H48" s="12" t="s">
        <v>53</v>
      </c>
    </row>
    <row r="49" spans="1:8" ht="19.5" customHeight="1">
      <c r="A49" s="6"/>
      <c r="B49" s="49" t="s">
        <v>88</v>
      </c>
      <c r="C49" s="74"/>
      <c r="D49" s="73">
        <f>D47-D43</f>
        <v>7918.39198710287</v>
      </c>
      <c r="E49" s="7"/>
      <c r="G49" s="12"/>
      <c r="H49" s="12"/>
    </row>
    <row r="50" spans="1:8" ht="19.5" customHeight="1">
      <c r="A50" s="6"/>
      <c r="B50" s="33"/>
      <c r="C50" s="34"/>
      <c r="D50" s="43"/>
      <c r="E50" s="7"/>
      <c r="G50" s="12">
        <v>1</v>
      </c>
      <c r="H50" s="75">
        <f aca="true" t="shared" si="2" ref="H50:H70">IF(G50&lt;=$D$11,$D$9,IF(G50=$D$11+1,-$D$47,0))</f>
        <v>5000</v>
      </c>
    </row>
    <row r="51" spans="1:8" ht="19.5" customHeight="1">
      <c r="A51" s="6"/>
      <c r="B51" s="49" t="s">
        <v>89</v>
      </c>
      <c r="C51" s="34"/>
      <c r="D51" s="76">
        <f>F55</f>
        <v>0.09316606188689103</v>
      </c>
      <c r="E51" s="7"/>
      <c r="G51" s="12">
        <f aca="true" t="shared" si="3" ref="G51:G69">G50+1</f>
        <v>2</v>
      </c>
      <c r="H51" s="75">
        <f t="shared" si="2"/>
        <v>5000</v>
      </c>
    </row>
    <row r="52" spans="1:8" ht="19.5" customHeight="1">
      <c r="A52" s="6"/>
      <c r="B52" s="64"/>
      <c r="C52" s="65"/>
      <c r="D52" s="77"/>
      <c r="E52" s="7"/>
      <c r="G52" s="12">
        <f t="shared" si="3"/>
        <v>3</v>
      </c>
      <c r="H52" s="75">
        <f t="shared" si="2"/>
        <v>5000</v>
      </c>
    </row>
    <row r="53" spans="1:8" ht="19.5" customHeight="1">
      <c r="A53" s="6"/>
      <c r="B53" s="6"/>
      <c r="C53" s="6"/>
      <c r="D53" s="7"/>
      <c r="E53" s="7"/>
      <c r="G53" s="12">
        <f t="shared" si="3"/>
        <v>4</v>
      </c>
      <c r="H53" s="75">
        <f t="shared" si="2"/>
        <v>5000</v>
      </c>
    </row>
    <row r="54" spans="1:8" ht="19.5" customHeight="1">
      <c r="A54" s="78"/>
      <c r="B54" s="78"/>
      <c r="C54" s="78"/>
      <c r="D54" s="19"/>
      <c r="F54" s="78"/>
      <c r="G54" s="12">
        <f t="shared" si="3"/>
        <v>5</v>
      </c>
      <c r="H54" s="75">
        <f t="shared" si="2"/>
        <v>5000</v>
      </c>
    </row>
    <row r="55" spans="1:8" ht="19.5" customHeight="1">
      <c r="A55" s="78"/>
      <c r="B55" s="78"/>
      <c r="C55" s="78"/>
      <c r="D55" s="19"/>
      <c r="F55" s="79">
        <f>IRR(H50:H70)</f>
        <v>0.09316606188689103</v>
      </c>
      <c r="G55" s="12">
        <f t="shared" si="3"/>
        <v>6</v>
      </c>
      <c r="H55" s="75">
        <f t="shared" si="2"/>
        <v>-32918.39198710287</v>
      </c>
    </row>
    <row r="56" spans="1:8" ht="19.5" customHeight="1">
      <c r="A56" s="78"/>
      <c r="B56" s="78"/>
      <c r="C56" s="78"/>
      <c r="D56" s="19"/>
      <c r="F56" s="78"/>
      <c r="G56" s="12">
        <f t="shared" si="3"/>
        <v>7</v>
      </c>
      <c r="H56" s="75">
        <f t="shared" si="2"/>
        <v>0</v>
      </c>
    </row>
    <row r="57" spans="1:8" ht="19.5" customHeight="1">
      <c r="A57" s="78"/>
      <c r="B57" s="78"/>
      <c r="C57" s="78"/>
      <c r="D57" s="19"/>
      <c r="F57" s="78"/>
      <c r="G57" s="12">
        <f t="shared" si="3"/>
        <v>8</v>
      </c>
      <c r="H57" s="75">
        <f t="shared" si="2"/>
        <v>0</v>
      </c>
    </row>
    <row r="58" spans="1:8" ht="19.5" customHeight="1">
      <c r="A58" s="78"/>
      <c r="B58" s="78"/>
      <c r="C58" s="78"/>
      <c r="D58" s="19"/>
      <c r="F58" s="78"/>
      <c r="G58" s="12">
        <f t="shared" si="3"/>
        <v>9</v>
      </c>
      <c r="H58" s="75">
        <f t="shared" si="2"/>
        <v>0</v>
      </c>
    </row>
    <row r="59" spans="1:8" ht="19.5" customHeight="1">
      <c r="A59" s="78"/>
      <c r="B59" s="78"/>
      <c r="C59" s="78"/>
      <c r="D59" s="19"/>
      <c r="F59" s="78"/>
      <c r="G59" s="12">
        <f t="shared" si="3"/>
        <v>10</v>
      </c>
      <c r="H59" s="75">
        <f t="shared" si="2"/>
        <v>0</v>
      </c>
    </row>
    <row r="60" spans="1:8" ht="19.5" customHeight="1">
      <c r="A60" s="78"/>
      <c r="B60" s="78"/>
      <c r="C60" s="78"/>
      <c r="D60" s="19"/>
      <c r="F60" s="78"/>
      <c r="G60" s="12">
        <f t="shared" si="3"/>
        <v>11</v>
      </c>
      <c r="H60" s="75">
        <f t="shared" si="2"/>
        <v>0</v>
      </c>
    </row>
    <row r="61" spans="1:8" ht="19.5" customHeight="1">
      <c r="A61" s="78"/>
      <c r="B61" s="78"/>
      <c r="C61" s="78"/>
      <c r="D61" s="19"/>
      <c r="F61" s="78"/>
      <c r="G61" s="12">
        <f t="shared" si="3"/>
        <v>12</v>
      </c>
      <c r="H61" s="75">
        <f t="shared" si="2"/>
        <v>0</v>
      </c>
    </row>
    <row r="62" spans="1:8" ht="19.5" customHeight="1">
      <c r="A62" s="78"/>
      <c r="B62" s="78"/>
      <c r="C62" s="78"/>
      <c r="D62" s="19"/>
      <c r="F62" s="78"/>
      <c r="G62" s="12">
        <f t="shared" si="3"/>
        <v>13</v>
      </c>
      <c r="H62" s="75">
        <f t="shared" si="2"/>
        <v>0</v>
      </c>
    </row>
    <row r="63" spans="1:8" ht="19.5" customHeight="1">
      <c r="A63" s="78"/>
      <c r="B63" s="78"/>
      <c r="C63" s="78"/>
      <c r="D63" s="19"/>
      <c r="F63" s="78"/>
      <c r="G63" s="12">
        <f t="shared" si="3"/>
        <v>14</v>
      </c>
      <c r="H63" s="75">
        <f t="shared" si="2"/>
        <v>0</v>
      </c>
    </row>
    <row r="64" spans="1:8" ht="19.5" customHeight="1">
      <c r="A64" s="78"/>
      <c r="B64" s="78"/>
      <c r="C64" s="78"/>
      <c r="D64" s="19"/>
      <c r="F64" s="78"/>
      <c r="G64" s="12">
        <f t="shared" si="3"/>
        <v>15</v>
      </c>
      <c r="H64" s="75">
        <f t="shared" si="2"/>
        <v>0</v>
      </c>
    </row>
    <row r="65" spans="1:8" ht="19.5" customHeight="1">
      <c r="A65" s="78"/>
      <c r="B65" s="78"/>
      <c r="C65" s="78"/>
      <c r="D65" s="19"/>
      <c r="F65" s="78"/>
      <c r="G65" s="12">
        <f t="shared" si="3"/>
        <v>16</v>
      </c>
      <c r="H65" s="75">
        <f t="shared" si="2"/>
        <v>0</v>
      </c>
    </row>
    <row r="66" spans="1:8" ht="19.5" customHeight="1">
      <c r="A66" s="78"/>
      <c r="B66" s="78"/>
      <c r="C66" s="78"/>
      <c r="D66" s="19"/>
      <c r="F66" s="78"/>
      <c r="G66" s="12">
        <f t="shared" si="3"/>
        <v>17</v>
      </c>
      <c r="H66" s="75">
        <f t="shared" si="2"/>
        <v>0</v>
      </c>
    </row>
    <row r="67" spans="1:8" ht="19.5" customHeight="1">
      <c r="A67" s="78"/>
      <c r="B67" s="78"/>
      <c r="C67" s="78"/>
      <c r="D67" s="19"/>
      <c r="F67" s="78"/>
      <c r="G67" s="12">
        <f t="shared" si="3"/>
        <v>18</v>
      </c>
      <c r="H67" s="75">
        <f t="shared" si="2"/>
        <v>0</v>
      </c>
    </row>
    <row r="68" spans="1:8" ht="19.5" customHeight="1">
      <c r="A68" s="78"/>
      <c r="B68" s="78"/>
      <c r="C68" s="78"/>
      <c r="D68" s="19"/>
      <c r="F68" s="78"/>
      <c r="G68" s="12">
        <f t="shared" si="3"/>
        <v>19</v>
      </c>
      <c r="H68" s="75">
        <f t="shared" si="2"/>
        <v>0</v>
      </c>
    </row>
    <row r="69" spans="1:8" ht="19.5" customHeight="1">
      <c r="A69" s="78"/>
      <c r="B69" s="78"/>
      <c r="C69" s="78"/>
      <c r="D69" s="19"/>
      <c r="F69" s="78"/>
      <c r="G69" s="12">
        <f t="shared" si="3"/>
        <v>20</v>
      </c>
      <c r="H69" s="75">
        <f t="shared" si="2"/>
        <v>0</v>
      </c>
    </row>
    <row r="70" spans="1:8" ht="19.5" customHeight="1">
      <c r="A70" s="78"/>
      <c r="B70" s="78"/>
      <c r="C70" s="78"/>
      <c r="D70" s="19"/>
      <c r="F70" s="78"/>
      <c r="G70" s="12">
        <v>21</v>
      </c>
      <c r="H70" s="75">
        <f t="shared" si="2"/>
        <v>0</v>
      </c>
    </row>
    <row r="71" ht="19.5" customHeight="1"/>
    <row r="72" ht="19.5" customHeight="1"/>
  </sheetData>
  <sheetProtection sheet="1"/>
  <mergeCells count="4">
    <mergeCell ref="B2:E2"/>
    <mergeCell ref="B6:D6"/>
    <mergeCell ref="B7:D7"/>
    <mergeCell ref="C29:D29"/>
  </mergeCells>
  <printOptions horizontalCentered="1" verticalCentered="1"/>
  <pageMargins left="0" right="0" top="0" bottom="0.9840277777777777" header="0.5118055555555555" footer="0.5118055555555555"/>
  <pageSetup fitToHeight="1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B23" sqref="B23"/>
    </sheetView>
  </sheetViews>
  <sheetFormatPr defaultColWidth="11.8515625" defaultRowHeight="12.75"/>
  <cols>
    <col min="1" max="1" width="27.28125" style="160" customWidth="1"/>
    <col min="2" max="3" width="11.8515625" style="160" customWidth="1"/>
    <col min="4" max="4" width="19.140625" style="160" customWidth="1"/>
    <col min="5" max="16384" width="11.8515625" style="160" customWidth="1"/>
  </cols>
  <sheetData>
    <row r="1" ht="12">
      <c r="A1" s="160" t="s">
        <v>98</v>
      </c>
    </row>
    <row r="4" ht="12.75">
      <c r="A4" s="161" t="s">
        <v>99</v>
      </c>
    </row>
    <row r="7" spans="1:2" ht="12">
      <c r="A7" s="160" t="s">
        <v>100</v>
      </c>
      <c r="B7" s="162">
        <v>5164</v>
      </c>
    </row>
    <row r="8" spans="1:2" ht="12">
      <c r="A8" s="160" t="s">
        <v>101</v>
      </c>
      <c r="B8" s="163">
        <v>0.0368</v>
      </c>
    </row>
    <row r="9" spans="1:2" ht="12">
      <c r="A9" s="160" t="s">
        <v>102</v>
      </c>
      <c r="B9" s="160">
        <v>5</v>
      </c>
    </row>
    <row r="10" spans="1:2" ht="12">
      <c r="A10" s="164" t="s">
        <v>103</v>
      </c>
      <c r="B10" s="162">
        <f>IF(B8&gt;0,B7*((1+B8)^B9-1)/B8*(1+B8),B9*B7)</f>
        <v>28814.3113783586</v>
      </c>
    </row>
    <row r="11" spans="1:2" ht="12">
      <c r="A11" s="164"/>
      <c r="B11" s="162"/>
    </row>
    <row r="12" spans="1:2" ht="12">
      <c r="A12" s="164" t="s">
        <v>104</v>
      </c>
      <c r="B12" s="162">
        <f>B7*B9</f>
        <v>25820</v>
      </c>
    </row>
    <row r="13" spans="1:2" ht="12">
      <c r="A13" s="164" t="s">
        <v>105</v>
      </c>
      <c r="B13" s="162">
        <f>B12*0.15</f>
        <v>3873</v>
      </c>
    </row>
    <row r="14" spans="1:2" ht="12.75">
      <c r="A14" s="165" t="s">
        <v>106</v>
      </c>
      <c r="B14" s="166">
        <f>B10-B13</f>
        <v>24941.3113783586</v>
      </c>
    </row>
    <row r="16" ht="12.75">
      <c r="A16" s="161" t="s">
        <v>107</v>
      </c>
    </row>
    <row r="18" spans="1:3" ht="12">
      <c r="A18" s="160" t="s">
        <v>108</v>
      </c>
      <c r="B18" s="162">
        <v>5164</v>
      </c>
      <c r="C18" s="163">
        <v>0.23</v>
      </c>
    </row>
    <row r="19" spans="1:2" ht="12">
      <c r="A19" s="160" t="s">
        <v>102</v>
      </c>
      <c r="B19" s="160">
        <f>B9</f>
        <v>5</v>
      </c>
    </row>
    <row r="20" spans="1:5" ht="12">
      <c r="A20" s="164" t="s">
        <v>103</v>
      </c>
      <c r="B20" s="167">
        <f>B14</f>
        <v>24941.3113783586</v>
      </c>
      <c r="D20" s="160" t="s">
        <v>109</v>
      </c>
      <c r="E20" s="162">
        <f>B18*((1+B23)^B19-1)/B23*(1+B23)</f>
        <v>28238.868642525173</v>
      </c>
    </row>
    <row r="23" spans="1:2" ht="12.75">
      <c r="A23" s="161" t="s">
        <v>110</v>
      </c>
      <c r="B23" s="168">
        <v>0.03</v>
      </c>
    </row>
  </sheetData>
  <sheetProtection sheet="1"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Filippo Guttadauro</cp:lastModifiedBy>
  <dcterms:modified xsi:type="dcterms:W3CDTF">2015-09-28T14:05:16Z</dcterms:modified>
  <cp:category/>
  <cp:version/>
  <cp:contentType/>
  <cp:contentStatus/>
</cp:coreProperties>
</file>